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VEŘEJNÉ ZAKÁZKY\VZ - podlimit -  J.Šíra potok a vodovod\E-ZAK\Příloha č. 3 - PD obnova zatrubené vodoteče + soupis prací\"/>
    </mc:Choice>
  </mc:AlternateContent>
  <bookViews>
    <workbookView xWindow="0" yWindow="0" windowWidth="12930" windowHeight="8820" activeTab="2"/>
  </bookViews>
  <sheets>
    <sheet name="Rekapitulace stavby" sheetId="1" r:id="rId1"/>
    <sheet name="IO20642 - Obnova vodovodn..." sheetId="2" r:id="rId2"/>
    <sheet name="IO24041 - Obnova Zatruben..." sheetId="3" r:id="rId3"/>
  </sheets>
  <definedNames>
    <definedName name="_xlnm._FilterDatabase" localSheetId="1" hidden="1">'IO20642 - Obnova vodovodn...'!$C$126:$K$210</definedName>
    <definedName name="_xlnm._FilterDatabase" localSheetId="2" hidden="1">'IO24041 - Obnova Zatruben...'!$C$128:$K$284</definedName>
    <definedName name="_xlnm.Print_Titles" localSheetId="1">'IO20642 - Obnova vodovodn...'!$126:$126</definedName>
    <definedName name="_xlnm.Print_Titles" localSheetId="2">'IO24041 - Obnova Zatruben...'!$128:$128</definedName>
    <definedName name="_xlnm.Print_Titles" localSheetId="0">'Rekapitulace stavby'!$92:$92</definedName>
    <definedName name="_xlnm.Print_Area" localSheetId="1">'IO20642 - Obnova vodovodn...'!$C$4:$J$76,'IO20642 - Obnova vodovodn...'!$C$82:$J$108,'IO20642 - Obnova vodovodn...'!$C$114:$K$210</definedName>
    <definedName name="_xlnm.Print_Area" localSheetId="2">'IO24041 - Obnova Zatruben...'!$C$4:$J$76,'IO24041 - Obnova Zatruben...'!$C$82:$J$110,'IO24041 - Obnova Zatruben...'!$C$116:$K$284</definedName>
    <definedName name="_xlnm.Print_Area" localSheetId="0">'Rekapitulace stavby'!$D$4:$AO$76,'Rekapitulace stavby'!$C$82:$AQ$97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280" i="3"/>
  <c r="BH280" i="3"/>
  <c r="BG280" i="3"/>
  <c r="BF280" i="3"/>
  <c r="T280" i="3"/>
  <c r="T279" i="3"/>
  <c r="R280" i="3"/>
  <c r="R279" i="3"/>
  <c r="P280" i="3"/>
  <c r="P279" i="3" s="1"/>
  <c r="BI276" i="3"/>
  <c r="BH276" i="3"/>
  <c r="BG276" i="3"/>
  <c r="BF276" i="3"/>
  <c r="T276" i="3"/>
  <c r="T275" i="3"/>
  <c r="R276" i="3"/>
  <c r="R275" i="3"/>
  <c r="P276" i="3"/>
  <c r="P275" i="3"/>
  <c r="BI269" i="3"/>
  <c r="BH269" i="3"/>
  <c r="BG269" i="3"/>
  <c r="BF269" i="3"/>
  <c r="T269" i="3"/>
  <c r="T268" i="3"/>
  <c r="R269" i="3"/>
  <c r="R268" i="3"/>
  <c r="P269" i="3"/>
  <c r="P268" i="3"/>
  <c r="BI261" i="3"/>
  <c r="BH261" i="3"/>
  <c r="BG261" i="3"/>
  <c r="BF261" i="3"/>
  <c r="T261" i="3"/>
  <c r="T260" i="3"/>
  <c r="T259" i="3" s="1"/>
  <c r="R261" i="3"/>
  <c r="R260" i="3"/>
  <c r="P261" i="3"/>
  <c r="P260" i="3"/>
  <c r="BI258" i="3"/>
  <c r="BH258" i="3"/>
  <c r="BG258" i="3"/>
  <c r="BF258" i="3"/>
  <c r="T258" i="3"/>
  <c r="T257" i="3" s="1"/>
  <c r="R258" i="3"/>
  <c r="R257" i="3" s="1"/>
  <c r="P258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37" i="3"/>
  <c r="BH137" i="3"/>
  <c r="BG137" i="3"/>
  <c r="BF137" i="3"/>
  <c r="T137" i="3"/>
  <c r="R137" i="3"/>
  <c r="P137" i="3"/>
  <c r="BI132" i="3"/>
  <c r="BH132" i="3"/>
  <c r="BG132" i="3"/>
  <c r="BF132" i="3"/>
  <c r="T132" i="3"/>
  <c r="R132" i="3"/>
  <c r="P132" i="3"/>
  <c r="J126" i="3"/>
  <c r="J125" i="3"/>
  <c r="F123" i="3"/>
  <c r="E121" i="3"/>
  <c r="J92" i="3"/>
  <c r="J91" i="3"/>
  <c r="F89" i="3"/>
  <c r="E87" i="3"/>
  <c r="J18" i="3"/>
  <c r="E18" i="3"/>
  <c r="F126" i="3"/>
  <c r="J17" i="3"/>
  <c r="J15" i="3"/>
  <c r="E15" i="3"/>
  <c r="F91" i="3" s="1"/>
  <c r="J14" i="3"/>
  <c r="J12" i="3"/>
  <c r="J123" i="3"/>
  <c r="E7" i="3"/>
  <c r="E119" i="3" s="1"/>
  <c r="J37" i="2"/>
  <c r="J36" i="2"/>
  <c r="AY95" i="1" s="1"/>
  <c r="J35" i="2"/>
  <c r="AX95" i="1" s="1"/>
  <c r="BI206" i="2"/>
  <c r="BH206" i="2"/>
  <c r="BG206" i="2"/>
  <c r="BF206" i="2"/>
  <c r="T206" i="2"/>
  <c r="T205" i="2" s="1"/>
  <c r="R206" i="2"/>
  <c r="R205" i="2" s="1"/>
  <c r="P206" i="2"/>
  <c r="P205" i="2"/>
  <c r="BI202" i="2"/>
  <c r="BH202" i="2"/>
  <c r="BG202" i="2"/>
  <c r="BF202" i="2"/>
  <c r="T202" i="2"/>
  <c r="T201" i="2" s="1"/>
  <c r="R202" i="2"/>
  <c r="R201" i="2"/>
  <c r="P202" i="2"/>
  <c r="P201" i="2"/>
  <c r="BI195" i="2"/>
  <c r="BH195" i="2"/>
  <c r="BG195" i="2"/>
  <c r="BF195" i="2"/>
  <c r="T195" i="2"/>
  <c r="T194" i="2"/>
  <c r="R195" i="2"/>
  <c r="R194" i="2"/>
  <c r="P195" i="2"/>
  <c r="P194" i="2" s="1"/>
  <c r="BI191" i="2"/>
  <c r="BH191" i="2"/>
  <c r="BG191" i="2"/>
  <c r="BF191" i="2"/>
  <c r="T191" i="2"/>
  <c r="T190" i="2"/>
  <c r="R191" i="2"/>
  <c r="R190" i="2" s="1"/>
  <c r="R181" i="2" s="1"/>
  <c r="P191" i="2"/>
  <c r="P190" i="2" s="1"/>
  <c r="P181" i="2" s="1"/>
  <c r="BI183" i="2"/>
  <c r="BH183" i="2"/>
  <c r="BG183" i="2"/>
  <c r="BF183" i="2"/>
  <c r="T183" i="2"/>
  <c r="T182" i="2" s="1"/>
  <c r="R183" i="2"/>
  <c r="R182" i="2"/>
  <c r="P183" i="2"/>
  <c r="P182" i="2"/>
  <c r="BI180" i="2"/>
  <c r="BH180" i="2"/>
  <c r="BG180" i="2"/>
  <c r="BF180" i="2"/>
  <c r="T180" i="2"/>
  <c r="T179" i="2" s="1"/>
  <c r="R180" i="2"/>
  <c r="R179" i="2"/>
  <c r="P180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T149" i="2" s="1"/>
  <c r="R150" i="2"/>
  <c r="R149" i="2" s="1"/>
  <c r="P150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J124" i="2"/>
  <c r="J123" i="2"/>
  <c r="F121" i="2"/>
  <c r="E119" i="2"/>
  <c r="J92" i="2"/>
  <c r="J91" i="2"/>
  <c r="F89" i="2"/>
  <c r="E87" i="2"/>
  <c r="J18" i="2"/>
  <c r="E18" i="2"/>
  <c r="F92" i="2" s="1"/>
  <c r="J17" i="2"/>
  <c r="J15" i="2"/>
  <c r="E15" i="2"/>
  <c r="F91" i="2" s="1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BK191" i="2"/>
  <c r="J166" i="2"/>
  <c r="J147" i="2"/>
  <c r="J258" i="3"/>
  <c r="J210" i="3"/>
  <c r="BK255" i="3"/>
  <c r="BK223" i="3"/>
  <c r="J152" i="3"/>
  <c r="J246" i="3"/>
  <c r="J218" i="3"/>
  <c r="BK147" i="3"/>
  <c r="BK249" i="3"/>
  <c r="J220" i="3"/>
  <c r="J171" i="3"/>
  <c r="BK169" i="2"/>
  <c r="J180" i="2"/>
  <c r="J155" i="2"/>
  <c r="J174" i="2"/>
  <c r="J170" i="2"/>
  <c r="J141" i="2"/>
  <c r="J137" i="2"/>
  <c r="BK231" i="3"/>
  <c r="BK205" i="3"/>
  <c r="J132" i="3"/>
  <c r="BK201" i="3"/>
  <c r="BK165" i="3"/>
  <c r="BK250" i="3"/>
  <c r="BK222" i="3"/>
  <c r="J192" i="3"/>
  <c r="J175" i="2"/>
  <c r="J162" i="2"/>
  <c r="J161" i="2"/>
  <c r="BK175" i="2"/>
  <c r="BK162" i="2"/>
  <c r="BK166" i="2"/>
  <c r="BK214" i="3"/>
  <c r="BK163" i="3"/>
  <c r="BK269" i="3"/>
  <c r="BK234" i="3"/>
  <c r="J173" i="3"/>
  <c r="BK132" i="3"/>
  <c r="J225" i="3"/>
  <c r="BK203" i="3"/>
  <c r="BK261" i="3"/>
  <c r="BK232" i="3"/>
  <c r="J149" i="3"/>
  <c r="J137" i="3"/>
  <c r="BK164" i="2"/>
  <c r="J132" i="2"/>
  <c r="J202" i="2"/>
  <c r="J172" i="2"/>
  <c r="BK172" i="2"/>
  <c r="BK153" i="2"/>
  <c r="J269" i="3"/>
  <c r="J209" i="3"/>
  <c r="BK145" i="3"/>
  <c r="J253" i="3"/>
  <c r="BK197" i="3"/>
  <c r="BK149" i="3"/>
  <c r="J249" i="3"/>
  <c r="J205" i="3"/>
  <c r="BK280" i="3"/>
  <c r="J231" i="3"/>
  <c r="J197" i="3"/>
  <c r="J165" i="3"/>
  <c r="J191" i="2"/>
  <c r="BK136" i="2"/>
  <c r="J167" i="2"/>
  <c r="J183" i="2"/>
  <c r="J164" i="2"/>
  <c r="BK139" i="2"/>
  <c r="J168" i="2"/>
  <c r="BK183" i="2"/>
  <c r="BK180" i="2"/>
  <c r="BK158" i="2"/>
  <c r="J154" i="2"/>
  <c r="J143" i="2"/>
  <c r="J230" i="3"/>
  <c r="BK160" i="3"/>
  <c r="J242" i="3"/>
  <c r="J182" i="3"/>
  <c r="BK253" i="3"/>
  <c r="BK220" i="3"/>
  <c r="J190" i="3"/>
  <c r="BK239" i="3"/>
  <c r="BK221" i="3"/>
  <c r="J145" i="3"/>
  <c r="J206" i="2"/>
  <c r="J136" i="2"/>
  <c r="BK206" i="2"/>
  <c r="AS94" i="1"/>
  <c r="BK130" i="2"/>
  <c r="BK227" i="3"/>
  <c r="J221" i="3"/>
  <c r="J252" i="3"/>
  <c r="J224" i="3"/>
  <c r="J147" i="3"/>
  <c r="J143" i="3"/>
  <c r="BK143" i="2"/>
  <c r="BK170" i="2"/>
  <c r="J157" i="2"/>
  <c r="J232" i="3"/>
  <c r="BK192" i="3"/>
  <c r="BK143" i="3"/>
  <c r="BK228" i="3"/>
  <c r="J144" i="3"/>
  <c r="J227" i="3"/>
  <c r="BK209" i="3"/>
  <c r="BK246" i="3"/>
  <c r="J201" i="3"/>
  <c r="BK144" i="3"/>
  <c r="BK177" i="2"/>
  <c r="BK174" i="2"/>
  <c r="J153" i="2"/>
  <c r="J171" i="2"/>
  <c r="BK132" i="2"/>
  <c r="BK233" i="3"/>
  <c r="J222" i="3"/>
  <c r="J169" i="3"/>
  <c r="J233" i="3"/>
  <c r="J179" i="3"/>
  <c r="BK242" i="3"/>
  <c r="BK207" i="3"/>
  <c r="BK171" i="3"/>
  <c r="J229" i="3"/>
  <c r="BK199" i="3"/>
  <c r="J161" i="3"/>
  <c r="BK155" i="2"/>
  <c r="J160" i="2"/>
  <c r="BK145" i="2"/>
  <c r="BK168" i="2"/>
  <c r="BK173" i="2"/>
  <c r="J173" i="2"/>
  <c r="J234" i="3"/>
  <c r="J186" i="3"/>
  <c r="J280" i="3"/>
  <c r="J216" i="3"/>
  <c r="BK169" i="3"/>
  <c r="J239" i="3"/>
  <c r="BK216" i="3"/>
  <c r="J156" i="3"/>
  <c r="J244" i="3"/>
  <c r="BK218" i="3"/>
  <c r="BK156" i="3"/>
  <c r="BK176" i="2"/>
  <c r="J150" i="2"/>
  <c r="BK134" i="2"/>
  <c r="BK202" i="2"/>
  <c r="J177" i="2"/>
  <c r="J176" i="2"/>
  <c r="BK171" i="2"/>
  <c r="BK236" i="3"/>
  <c r="J207" i="3"/>
  <c r="BK150" i="3"/>
  <c r="J236" i="3"/>
  <c r="J175" i="3"/>
  <c r="BK152" i="3"/>
  <c r="BK167" i="2"/>
  <c r="J169" i="2"/>
  <c r="J145" i="2"/>
  <c r="J158" i="2"/>
  <c r="J237" i="3"/>
  <c r="J223" i="3"/>
  <c r="BK182" i="3"/>
  <c r="BK258" i="3"/>
  <c r="BK224" i="3"/>
  <c r="BK161" i="3"/>
  <c r="J238" i="3"/>
  <c r="BK217" i="3"/>
  <c r="J188" i="3"/>
  <c r="J250" i="3"/>
  <c r="BK225" i="3"/>
  <c r="J163" i="3"/>
  <c r="BK142" i="3"/>
  <c r="BK195" i="2"/>
  <c r="BK137" i="2"/>
  <c r="J195" i="2"/>
  <c r="BK141" i="2"/>
  <c r="BK252" i="3"/>
  <c r="J228" i="3"/>
  <c r="BK179" i="3"/>
  <c r="BK276" i="3"/>
  <c r="J203" i="3"/>
  <c r="BK175" i="3"/>
  <c r="J142" i="3"/>
  <c r="BK237" i="3"/>
  <c r="J214" i="3"/>
  <c r="J276" i="3"/>
  <c r="BK230" i="3"/>
  <c r="BK173" i="3"/>
  <c r="J165" i="2"/>
  <c r="BK165" i="2"/>
  <c r="BK161" i="2"/>
  <c r="J130" i="2"/>
  <c r="BK160" i="2"/>
  <c r="BK150" i="2"/>
  <c r="J163" i="2"/>
  <c r="J235" i="3"/>
  <c r="BK190" i="3"/>
  <c r="BK244" i="3"/>
  <c r="BK188" i="3"/>
  <c r="J160" i="3"/>
  <c r="J255" i="3"/>
  <c r="J150" i="3"/>
  <c r="BK147" i="2"/>
  <c r="J134" i="2"/>
  <c r="BK163" i="2"/>
  <c r="BK157" i="2"/>
  <c r="BK154" i="2"/>
  <c r="J139" i="2"/>
  <c r="BK229" i="3"/>
  <c r="J199" i="3"/>
  <c r="J261" i="3"/>
  <c r="BK186" i="3"/>
  <c r="BK235" i="3"/>
  <c r="BK210" i="3"/>
  <c r="BK238" i="3"/>
  <c r="J217" i="3"/>
  <c r="BK137" i="3"/>
  <c r="T181" i="2" l="1"/>
  <c r="T127" i="2" s="1"/>
  <c r="P259" i="3"/>
  <c r="R259" i="3"/>
  <c r="BK152" i="2"/>
  <c r="J152" i="2" s="1"/>
  <c r="J100" i="2" s="1"/>
  <c r="P129" i="2"/>
  <c r="P128" i="2"/>
  <c r="P127" i="2" s="1"/>
  <c r="AU95" i="1" s="1"/>
  <c r="T152" i="2"/>
  <c r="T181" i="3"/>
  <c r="BK131" i="3"/>
  <c r="P196" i="3"/>
  <c r="R129" i="2"/>
  <c r="R131" i="3"/>
  <c r="BK196" i="3"/>
  <c r="J196" i="3" s="1"/>
  <c r="J100" i="3" s="1"/>
  <c r="P241" i="3"/>
  <c r="BK129" i="2"/>
  <c r="J129" i="2" s="1"/>
  <c r="J98" i="2" s="1"/>
  <c r="P181" i="3"/>
  <c r="R196" i="3"/>
  <c r="BK248" i="3"/>
  <c r="J248" i="3"/>
  <c r="J103" i="3"/>
  <c r="P152" i="2"/>
  <c r="BK213" i="3"/>
  <c r="J213" i="3"/>
  <c r="J101" i="3"/>
  <c r="T241" i="3"/>
  <c r="T129" i="2"/>
  <c r="T128" i="2"/>
  <c r="T131" i="3"/>
  <c r="P213" i="3"/>
  <c r="R248" i="3"/>
  <c r="R181" i="3"/>
  <c r="T213" i="3"/>
  <c r="R241" i="3"/>
  <c r="R152" i="2"/>
  <c r="BK181" i="3"/>
  <c r="J181" i="3"/>
  <c r="J99" i="3" s="1"/>
  <c r="T196" i="3"/>
  <c r="BK241" i="3"/>
  <c r="J241" i="3" s="1"/>
  <c r="J102" i="3" s="1"/>
  <c r="T248" i="3"/>
  <c r="P131" i="3"/>
  <c r="P130" i="3" s="1"/>
  <c r="P129" i="3" s="1"/>
  <c r="AU96" i="1" s="1"/>
  <c r="R213" i="3"/>
  <c r="P248" i="3"/>
  <c r="BK149" i="2"/>
  <c r="J149" i="2"/>
  <c r="J99" i="2"/>
  <c r="BK182" i="2"/>
  <c r="BK194" i="2"/>
  <c r="J194" i="2"/>
  <c r="J105" i="2"/>
  <c r="BK179" i="2"/>
  <c r="J179" i="2" s="1"/>
  <c r="J101" i="2" s="1"/>
  <c r="BK201" i="2"/>
  <c r="J201" i="2" s="1"/>
  <c r="J106" i="2" s="1"/>
  <c r="BK205" i="2"/>
  <c r="J205" i="2"/>
  <c r="J107" i="2" s="1"/>
  <c r="BK257" i="3"/>
  <c r="J257" i="3"/>
  <c r="J104" i="3"/>
  <c r="BK260" i="3"/>
  <c r="BK259" i="3" s="1"/>
  <c r="J259" i="3" s="1"/>
  <c r="J105" i="3" s="1"/>
  <c r="BK190" i="2"/>
  <c r="J190" i="2" s="1"/>
  <c r="J104" i="2" s="1"/>
  <c r="BK268" i="3"/>
  <c r="J268" i="3" s="1"/>
  <c r="J107" i="3" s="1"/>
  <c r="BK275" i="3"/>
  <c r="J275" i="3"/>
  <c r="J108" i="3" s="1"/>
  <c r="BK279" i="3"/>
  <c r="J279" i="3"/>
  <c r="J109" i="3"/>
  <c r="E85" i="3"/>
  <c r="BE132" i="3"/>
  <c r="BE147" i="3"/>
  <c r="BE169" i="3"/>
  <c r="BE175" i="3"/>
  <c r="F125" i="3"/>
  <c r="BE149" i="3"/>
  <c r="BE163" i="3"/>
  <c r="BE171" i="3"/>
  <c r="F92" i="3"/>
  <c r="BE144" i="3"/>
  <c r="BE150" i="3"/>
  <c r="BE156" i="3"/>
  <c r="BE160" i="3"/>
  <c r="BE179" i="3"/>
  <c r="J89" i="3"/>
  <c r="BE142" i="3"/>
  <c r="BE143" i="3"/>
  <c r="BE161" i="3"/>
  <c r="BE165" i="3"/>
  <c r="BE186" i="3"/>
  <c r="BE188" i="3"/>
  <c r="BE203" i="3"/>
  <c r="BE207" i="3"/>
  <c r="BE209" i="3"/>
  <c r="BE210" i="3"/>
  <c r="BE221" i="3"/>
  <c r="BE222" i="3"/>
  <c r="BE227" i="3"/>
  <c r="BE234" i="3"/>
  <c r="BE242" i="3"/>
  <c r="BE276" i="3"/>
  <c r="BE137" i="3"/>
  <c r="BE152" i="3"/>
  <c r="BE173" i="3"/>
  <c r="BE182" i="3"/>
  <c r="BE192" i="3"/>
  <c r="BE197" i="3"/>
  <c r="BE199" i="3"/>
  <c r="BE223" i="3"/>
  <c r="BE228" i="3"/>
  <c r="BE229" i="3"/>
  <c r="BE230" i="3"/>
  <c r="BE232" i="3"/>
  <c r="BE233" i="3"/>
  <c r="BE244" i="3"/>
  <c r="BE255" i="3"/>
  <c r="BE258" i="3"/>
  <c r="BE261" i="3"/>
  <c r="BE269" i="3"/>
  <c r="BE145" i="3"/>
  <c r="BE190" i="3"/>
  <c r="BE205" i="3"/>
  <c r="BE214" i="3"/>
  <c r="BE220" i="3"/>
  <c r="BE231" i="3"/>
  <c r="BE235" i="3"/>
  <c r="BE236" i="3"/>
  <c r="BE237" i="3"/>
  <c r="BE249" i="3"/>
  <c r="BE250" i="3"/>
  <c r="BE252" i="3"/>
  <c r="BE280" i="3"/>
  <c r="BE201" i="3"/>
  <c r="BE216" i="3"/>
  <c r="BE217" i="3"/>
  <c r="BE218" i="3"/>
  <c r="BE224" i="3"/>
  <c r="BE225" i="3"/>
  <c r="BE238" i="3"/>
  <c r="BE239" i="3"/>
  <c r="BE246" i="3"/>
  <c r="BE253" i="3"/>
  <c r="J121" i="2"/>
  <c r="BE141" i="2"/>
  <c r="BE145" i="2"/>
  <c r="BE163" i="2"/>
  <c r="BE157" i="2"/>
  <c r="BE136" i="2"/>
  <c r="BE150" i="2"/>
  <c r="BE169" i="2"/>
  <c r="BE134" i="2"/>
  <c r="BE147" i="2"/>
  <c r="BE166" i="2"/>
  <c r="F123" i="2"/>
  <c r="BE155" i="2"/>
  <c r="BE130" i="2"/>
  <c r="BE164" i="2"/>
  <c r="E117" i="2"/>
  <c r="BE139" i="2"/>
  <c r="BE160" i="2"/>
  <c r="BE202" i="2"/>
  <c r="BE154" i="2"/>
  <c r="BE171" i="2"/>
  <c r="BE132" i="2"/>
  <c r="BE137" i="2"/>
  <c r="BE153" i="2"/>
  <c r="BE158" i="2"/>
  <c r="BE170" i="2"/>
  <c r="F124" i="2"/>
  <c r="BE173" i="2"/>
  <c r="BE175" i="2"/>
  <c r="BE191" i="2"/>
  <c r="BE167" i="2"/>
  <c r="BE174" i="2"/>
  <c r="BE176" i="2"/>
  <c r="BE143" i="2"/>
  <c r="BE165" i="2"/>
  <c r="BE172" i="2"/>
  <c r="BE180" i="2"/>
  <c r="BE161" i="2"/>
  <c r="BE162" i="2"/>
  <c r="BE183" i="2"/>
  <c r="BE206" i="2"/>
  <c r="BE168" i="2"/>
  <c r="BE177" i="2"/>
  <c r="BE195" i="2"/>
  <c r="F35" i="2"/>
  <c r="BB95" i="1" s="1"/>
  <c r="F34" i="2"/>
  <c r="BA95" i="1"/>
  <c r="J34" i="2"/>
  <c r="AW95" i="1" s="1"/>
  <c r="F35" i="3"/>
  <c r="BB96" i="1" s="1"/>
  <c r="F34" i="3"/>
  <c r="BA96" i="1" s="1"/>
  <c r="F37" i="3"/>
  <c r="BD96" i="1"/>
  <c r="J34" i="3"/>
  <c r="AW96" i="1" s="1"/>
  <c r="F37" i="2"/>
  <c r="BD95" i="1" s="1"/>
  <c r="F36" i="2"/>
  <c r="BC95" i="1" s="1"/>
  <c r="F36" i="3"/>
  <c r="BC96" i="1"/>
  <c r="BK128" i="2" l="1"/>
  <c r="J128" i="2" s="1"/>
  <c r="J97" i="2" s="1"/>
  <c r="T130" i="3"/>
  <c r="T129" i="3"/>
  <c r="R130" i="3"/>
  <c r="R129" i="3" s="1"/>
  <c r="BK181" i="2"/>
  <c r="BK127" i="2" s="1"/>
  <c r="J127" i="2" s="1"/>
  <c r="J96" i="2" s="1"/>
  <c r="J181" i="2"/>
  <c r="J102" i="2"/>
  <c r="R128" i="2"/>
  <c r="R127" i="2"/>
  <c r="BK130" i="3"/>
  <c r="BK129" i="3"/>
  <c r="J129" i="3" s="1"/>
  <c r="J30" i="3" s="1"/>
  <c r="AG96" i="1" s="1"/>
  <c r="AN96" i="1" s="1"/>
  <c r="J131" i="3"/>
  <c r="J98" i="3"/>
  <c r="J182" i="2"/>
  <c r="J103" i="2" s="1"/>
  <c r="J260" i="3"/>
  <c r="J106" i="3"/>
  <c r="AU94" i="1"/>
  <c r="BA94" i="1"/>
  <c r="W30" i="1" s="1"/>
  <c r="BB94" i="1"/>
  <c r="W31" i="1"/>
  <c r="F33" i="3"/>
  <c r="AZ96" i="1" s="1"/>
  <c r="F33" i="2"/>
  <c r="AZ95" i="1" s="1"/>
  <c r="BD94" i="1"/>
  <c r="W33" i="1"/>
  <c r="J33" i="3"/>
  <c r="AV96" i="1" s="1"/>
  <c r="AT96" i="1" s="1"/>
  <c r="J33" i="2"/>
  <c r="AV95" i="1" s="1"/>
  <c r="AT95" i="1" s="1"/>
  <c r="BC94" i="1"/>
  <c r="AY94" i="1"/>
  <c r="J96" i="3" l="1"/>
  <c r="J130" i="3"/>
  <c r="J97" i="3"/>
  <c r="J39" i="3"/>
  <c r="AW94" i="1"/>
  <c r="AK30" i="1"/>
  <c r="AX94" i="1"/>
  <c r="W32" i="1"/>
  <c r="AZ94" i="1"/>
  <c r="AV94" i="1"/>
  <c r="AK29" i="1"/>
  <c r="J30" i="2"/>
  <c r="AG95" i="1" s="1"/>
  <c r="AG94" i="1" s="1"/>
  <c r="AK26" i="1" s="1"/>
  <c r="AK35" i="1" l="1"/>
  <c r="J39" i="2"/>
  <c r="AN95" i="1"/>
  <c r="AT94" i="1"/>
  <c r="AN94" i="1"/>
  <c r="W29" i="1"/>
</calcChain>
</file>

<file path=xl/sharedStrings.xml><?xml version="1.0" encoding="utf-8"?>
<sst xmlns="http://schemas.openxmlformats.org/spreadsheetml/2006/main" count="3154" uniqueCount="579">
  <si>
    <t>Export Komplet</t>
  </si>
  <si>
    <t/>
  </si>
  <si>
    <t>2.0</t>
  </si>
  <si>
    <t>ZAMOK</t>
  </si>
  <si>
    <t>False</t>
  </si>
  <si>
    <t>{61b21769-51c3-42d5-8ffd-2c3278daeb1c}</t>
  </si>
  <si>
    <t>0,01</t>
  </si>
  <si>
    <t>21</t>
  </si>
  <si>
    <t>1</t>
  </si>
  <si>
    <t>12</t>
  </si>
  <si>
    <t>REKAPITULACE STAVBY</t>
  </si>
  <si>
    <t>v ---  níže se nacházejí doplnkové a pomocné údaje k sestavám  --- v</t>
  </si>
  <si>
    <t>Návod na vyplnění</t>
  </si>
  <si>
    <t>Kód:</t>
  </si>
  <si>
    <t>20250722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</si>
  <si>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</si>
  <si>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</si>
  <si>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zatrubeného potoka U KINA Vrchlabí</t>
  </si>
  <si>
    <t>KSO:</t>
  </si>
  <si>
    <t>CC-CZ:</t>
  </si>
  <si>
    <t>Místo:</t>
  </si>
  <si>
    <t xml:space="preserve"> </t>
  </si>
  <si>
    <t>Datum:</t>
  </si>
  <si>
    <t>22. 7. 2025</t>
  </si>
  <si>
    <t>Zadavatel:</t>
  </si>
  <si>
    <t>IČ:</t>
  </si>
  <si>
    <t>0,1</t>
  </si>
  <si>
    <t>DIČ:</t>
  </si>
  <si>
    <t>Uchazeč:</t>
  </si>
  <si>
    <t>Vyplň údaj</t>
  </si>
  <si>
    <t>Projektant:</t>
  </si>
  <si>
    <t>Ing. Aleš Kreisl</t>
  </si>
  <si>
    <t>True</t>
  </si>
  <si>
    <t>Zpracovatel:</t>
  </si>
  <si>
    <t>Ing. Roman Charvát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</si>
  <si>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</si>
  <si>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</si>
  <si>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</si>
  <si>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</si>
  <si>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</si>
  <si>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</si>
  <si>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</si>
  <si>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</si>
  <si>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</si>
  <si>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</si>
  <si>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</si>
  <si>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</si>
  <si>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</si>
  <si>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</si>
  <si>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</si>
  <si>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</si>
  <si>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</si>
  <si>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</si>
  <si>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</si>
  <si>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</si>
  <si>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</si>
  <si>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</si>
  <si>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</si>
  <si>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</si>
  <si>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</si>
  <si>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</si>
  <si>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</si>
  <si>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</si>
  <si>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</si>
  <si>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</si>
  <si>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</si>
  <si>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</si>
  <si>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</si>
  <si>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</si>
  <si>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</si>
  <si>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</si>
  <si>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</si>
  <si>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</si>
  <si>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</si>
  <si>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</si>
  <si>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</si>
  <si>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</si>
  <si>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</si>
  <si>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</si>
  <si>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</si>
  <si>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</si>
  <si>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IO20642</t>
  </si>
  <si>
    <t>Obnova vodovodního řadu</t>
  </si>
  <si>
    <t>STA</t>
  </si>
  <si>
    <t>{813d309c-fcfe-4165-b1c6-1a4e1e2684e5}</t>
  </si>
  <si>
    <t>2</t>
  </si>
  <si>
    <t>IO24041</t>
  </si>
  <si>
    <t>Obnova Zatrubeného potoka</t>
  </si>
  <si>
    <t>{86a8b0ad-c8b0-4d79-8f84-7adc13a84882}</t>
  </si>
  <si>
    <t>KRYCÍ LIST SOUPISU PRACÍ</t>
  </si>
  <si>
    <t>Objekt:</t>
  </si>
  <si>
    <t>IO20642 - Obnova vodovodního řadu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</si>
  <si>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</si>
  <si>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</si>
  <si>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</si>
  <si>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</si>
  <si>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</si>
  <si>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</si>
  <si>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</si>
  <si>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</si>
  <si>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</si>
  <si>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</si>
  <si>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</si>
  <si>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</si>
  <si>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</si>
  <si>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</si>
  <si>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</si>
  <si>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</si>
  <si>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</si>
  <si>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</si>
  <si>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</si>
  <si>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</si>
  <si>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</si>
  <si>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</si>
  <si>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</si>
  <si>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</si>
  <si>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</si>
  <si>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</si>
  <si>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</si>
  <si>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</si>
  <si>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</si>
  <si>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</si>
  <si>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</si>
  <si>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</si>
  <si>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</si>
  <si>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</si>
  <si>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129001101</t>
  </si>
  <si>
    <t>Příplatek za ztížení odkopávky nebo prokopávky v blízkosti inženýrských sítí</t>
  </si>
  <si>
    <t>m3</t>
  </si>
  <si>
    <t>CS ÚRS 2025 02</t>
  </si>
  <si>
    <t>4</t>
  </si>
  <si>
    <t>-132770777</t>
  </si>
  <si>
    <t>VV</t>
  </si>
  <si>
    <t>933,45+58,5</t>
  </si>
  <si>
    <t>132357031</t>
  </si>
  <si>
    <t>Hloubení rýh zapažených š do 2000 mm v hornině třídy těžitelnosti II skupiny 4 objemu do 15 m3 při překopech inženýrských sítí strojně v omezeném prostoru</t>
  </si>
  <si>
    <t>-1610424576</t>
  </si>
  <si>
    <t>63*1*1,6</t>
  </si>
  <si>
    <t>3</t>
  </si>
  <si>
    <t>151811131</t>
  </si>
  <si>
    <t>Osazení pažicího boxu hl výkopu do 4 m š do 1,2 m</t>
  </si>
  <si>
    <t>m2</t>
  </si>
  <si>
    <t>-1185826075</t>
  </si>
  <si>
    <t>63*1,6*2</t>
  </si>
  <si>
    <t>151811231</t>
  </si>
  <si>
    <t>Odstranění pažicího boxu hl výkopu do 4 m š do 1,2 m</t>
  </si>
  <si>
    <t>-409973731</t>
  </si>
  <si>
    <t>5</t>
  </si>
  <si>
    <t>162751137</t>
  </si>
  <si>
    <t>Vodorovné přemístění přes 9 000 do 10000 m výkopku/sypaniny z horniny třídy těžitelnosti II skupiny 4 a 5</t>
  </si>
  <si>
    <t>-1408107784</t>
  </si>
  <si>
    <t>201,6</t>
  </si>
  <si>
    <t>6</t>
  </si>
  <si>
    <t>171201231</t>
  </si>
  <si>
    <t>Poplatek za uložení zeminy a kamení na recyklační skládce (skládkovné) kód odpadu 17 05 04</t>
  </si>
  <si>
    <t>t</t>
  </si>
  <si>
    <t>-1154275477</t>
  </si>
  <si>
    <t>201,6*2</t>
  </si>
  <si>
    <t>7</t>
  </si>
  <si>
    <t>174151101</t>
  </si>
  <si>
    <t>Zásyp jam, šachet rýh nebo kolem objektů sypaninou se zhutněním</t>
  </si>
  <si>
    <t>-818543527</t>
  </si>
  <si>
    <t>100,8-6,3-25,2</t>
  </si>
  <si>
    <t>8</t>
  </si>
  <si>
    <t>M</t>
  </si>
  <si>
    <t>58344171</t>
  </si>
  <si>
    <t>štěrkodrť frakce 0/32</t>
  </si>
  <si>
    <t>506090288</t>
  </si>
  <si>
    <t>69,3*2</t>
  </si>
  <si>
    <t>9</t>
  </si>
  <si>
    <t>175151101</t>
  </si>
  <si>
    <t>Obsypání potrubí strojně sypaninou bez prohození, uloženou do 3 m</t>
  </si>
  <si>
    <t>34414097</t>
  </si>
  <si>
    <t>63*1*0,4</t>
  </si>
  <si>
    <t>10</t>
  </si>
  <si>
    <t>-1729256150</t>
  </si>
  <si>
    <t>200,12*2</t>
  </si>
  <si>
    <t>Vodorovné konstrukce</t>
  </si>
  <si>
    <t>11</t>
  </si>
  <si>
    <t>451573111</t>
  </si>
  <si>
    <t>Lože pod potrubí otevřený výkop ze štěrkopísku</t>
  </si>
  <si>
    <t>-1637363000</t>
  </si>
  <si>
    <t>63*1*0,1</t>
  </si>
  <si>
    <t>Trubní vedení</t>
  </si>
  <si>
    <t>851241132</t>
  </si>
  <si>
    <t>Montáž potrubí z trub litinových hrdlových s těsnicím násuvným spojem otevřený výkop DN 80</t>
  </si>
  <si>
    <t>m</t>
  </si>
  <si>
    <t>2054219541</t>
  </si>
  <si>
    <t>13</t>
  </si>
  <si>
    <t>55253000</t>
  </si>
  <si>
    <t>trouba vodovodní litinová hrdlová pozinkovaná tlaková třída C 100 DN 80 s plastovou výstelkou</t>
  </si>
  <si>
    <t>-520986018</t>
  </si>
  <si>
    <t>14</t>
  </si>
  <si>
    <t>871161211</t>
  </si>
  <si>
    <t>Montáž potrubí z PE100 RC SDR 11 otevřený výkop svařovaných elektrotvarovkou d 32 x 3,0 mm</t>
  </si>
  <si>
    <t>-713288604</t>
  </si>
  <si>
    <t>"přípojky" 20,8</t>
  </si>
  <si>
    <t>15</t>
  </si>
  <si>
    <t>28613500</t>
  </si>
  <si>
    <t>potrubí vodovodní dvouvrstvé PE100 RC SDR11 32x3,0mm</t>
  </si>
  <si>
    <t>-1504980251</t>
  </si>
  <si>
    <t>16</t>
  </si>
  <si>
    <t>871181211</t>
  </si>
  <si>
    <t>Montáž potrubí z PE100 RC SDR 11 otevřený výkop svařovaných elektrotvarovkou d 50 x 4,6 mm</t>
  </si>
  <si>
    <t>-1790039206</t>
  </si>
  <si>
    <t>"přípojky" 27,5</t>
  </si>
  <si>
    <t>17</t>
  </si>
  <si>
    <t>28613502</t>
  </si>
  <si>
    <t>potrubí vodovodní dvouvrstvé PE100 RC SDR11 50x4,6mm</t>
  </si>
  <si>
    <t>1077915546</t>
  </si>
  <si>
    <t>18</t>
  </si>
  <si>
    <t>8811101</t>
  </si>
  <si>
    <t>D+M domovní šoupátko DN 40 + zákopová souprava</t>
  </si>
  <si>
    <t>kus</t>
  </si>
  <si>
    <t>-603466232</t>
  </si>
  <si>
    <t>19</t>
  </si>
  <si>
    <t>8811102</t>
  </si>
  <si>
    <t>D+M navrtávací pas litina DN80/DN40</t>
  </si>
  <si>
    <t>-1192952697</t>
  </si>
  <si>
    <t>20</t>
  </si>
  <si>
    <t>8811103</t>
  </si>
  <si>
    <t>D+M domovní šoupátko DN 25+ zákopová souprava</t>
  </si>
  <si>
    <t>-125821385</t>
  </si>
  <si>
    <t>8811104</t>
  </si>
  <si>
    <t>D+M provizorní připojení PE DN 25</t>
  </si>
  <si>
    <t>894104519</t>
  </si>
  <si>
    <t>22</t>
  </si>
  <si>
    <t>8811105</t>
  </si>
  <si>
    <t>D+M provizorní přípojka PE DN 25</t>
  </si>
  <si>
    <t>-2004423589</t>
  </si>
  <si>
    <t>23</t>
  </si>
  <si>
    <t>8811106</t>
  </si>
  <si>
    <t>D+M provizorní uzavírací ventil DN 25</t>
  </si>
  <si>
    <t>962742414</t>
  </si>
  <si>
    <t>24</t>
  </si>
  <si>
    <t>8811107</t>
  </si>
  <si>
    <t>D+M navrtávací pas litina DN80/DN25</t>
  </si>
  <si>
    <t>201109928</t>
  </si>
  <si>
    <t>25</t>
  </si>
  <si>
    <t>8811108</t>
  </si>
  <si>
    <t>D+M spojka waga s hrdlem DN 80</t>
  </si>
  <si>
    <t>-575084022</t>
  </si>
  <si>
    <t>26</t>
  </si>
  <si>
    <t>8811109</t>
  </si>
  <si>
    <t>D+M LT koleno 11 st. DN 80</t>
  </si>
  <si>
    <t>-1057987678</t>
  </si>
  <si>
    <t>27</t>
  </si>
  <si>
    <t>8811110</t>
  </si>
  <si>
    <t>D+M LT koleno 30 st. DN 80</t>
  </si>
  <si>
    <t>2091332782</t>
  </si>
  <si>
    <t>28</t>
  </si>
  <si>
    <t>8811111</t>
  </si>
  <si>
    <t>D+M LT koleno 45 st. DN 80</t>
  </si>
  <si>
    <t>1047501657</t>
  </si>
  <si>
    <t>29</t>
  </si>
  <si>
    <t>8811112</t>
  </si>
  <si>
    <t>D+M LT koleno 90 st. DN 80</t>
  </si>
  <si>
    <t>1652484072</t>
  </si>
  <si>
    <t>30</t>
  </si>
  <si>
    <t>8811113</t>
  </si>
  <si>
    <t>D+M LT hydrantové koleno 90 st. DN 80</t>
  </si>
  <si>
    <t>-1676495336</t>
  </si>
  <si>
    <t>31</t>
  </si>
  <si>
    <t>8811114</t>
  </si>
  <si>
    <t>D+M MMA hrslová trubka s odbočkou přírubovou DN 80</t>
  </si>
  <si>
    <t>141305270</t>
  </si>
  <si>
    <t>32</t>
  </si>
  <si>
    <t>8811115</t>
  </si>
  <si>
    <t>D+M šoupátko DN 80 + zákopová souprava</t>
  </si>
  <si>
    <t>1693617564</t>
  </si>
  <si>
    <t>33</t>
  </si>
  <si>
    <t>8811116</t>
  </si>
  <si>
    <t xml:space="preserve">D+M podzemní hydrant DN 80 </t>
  </si>
  <si>
    <t>1897886409</t>
  </si>
  <si>
    <t>34</t>
  </si>
  <si>
    <t>899722114</t>
  </si>
  <si>
    <t>Krytí potrubí z plastů výstražnou fólií z PVC přes 34 do 40 cm</t>
  </si>
  <si>
    <t>1139993203</t>
  </si>
  <si>
    <t>117,5+7</t>
  </si>
  <si>
    <t>998</t>
  </si>
  <si>
    <t>Přesun hmot</t>
  </si>
  <si>
    <t>35</t>
  </si>
  <si>
    <t>998271301</t>
  </si>
  <si>
    <t>Přesun hmot pro kanalizace hloubené monolitické z betonu otevřený výkop</t>
  </si>
  <si>
    <t>911770270</t>
  </si>
  <si>
    <t>VRN</t>
  </si>
  <si>
    <t>Vedlejší rozpočtové náklady</t>
  </si>
  <si>
    <t>VRN1</t>
  </si>
  <si>
    <t>Průzkumné, zeměměřičské a projektové práce</t>
  </si>
  <si>
    <t>36</t>
  </si>
  <si>
    <t>010001000</t>
  </si>
  <si>
    <t>soub</t>
  </si>
  <si>
    <t>CS ÚRS 2025 01</t>
  </si>
  <si>
    <t>1024</t>
  </si>
  <si>
    <t>655176074</t>
  </si>
  <si>
    <t>Vytýčení podzemních sítí</t>
  </si>
  <si>
    <t>Kontrola ostatních podzemních zařízení před záhozem</t>
  </si>
  <si>
    <t>Vytýčení stavby</t>
  </si>
  <si>
    <t>Geodetické zaměření stavby</t>
  </si>
  <si>
    <t>Dokumentace skutečného provedení</t>
  </si>
  <si>
    <t>VRN2</t>
  </si>
  <si>
    <t>Příprava staveniště</t>
  </si>
  <si>
    <t>37</t>
  </si>
  <si>
    <t>020001000</t>
  </si>
  <si>
    <t>1084142394</t>
  </si>
  <si>
    <t>Případný provizorní vodovod pro zajištění zásobování objektů vodou během stavby nad rámec položek v rozpočtu</t>
  </si>
  <si>
    <t>VRN3</t>
  </si>
  <si>
    <t>Zařízení staveniště</t>
  </si>
  <si>
    <t>38</t>
  </si>
  <si>
    <t>030001000</t>
  </si>
  <si>
    <t>-230640726</t>
  </si>
  <si>
    <t>Zajištění staveniště</t>
  </si>
  <si>
    <t>Osvětlení výkopů</t>
  </si>
  <si>
    <t>Elektrická energie na staveništi</t>
  </si>
  <si>
    <t>Buňky ....</t>
  </si>
  <si>
    <t>VRN7</t>
  </si>
  <si>
    <t>Provozní vlivy</t>
  </si>
  <si>
    <t>39</t>
  </si>
  <si>
    <t>070001000</t>
  </si>
  <si>
    <t>1398222401</t>
  </si>
  <si>
    <t>Čerpání případné podzemní vody</t>
  </si>
  <si>
    <t>VRN9</t>
  </si>
  <si>
    <t>Ostatní náklady</t>
  </si>
  <si>
    <t>40</t>
  </si>
  <si>
    <t>090001000</t>
  </si>
  <si>
    <t>931844613</t>
  </si>
  <si>
    <t>Zajištění přístupu k nemovitostem</t>
  </si>
  <si>
    <t>Přechody a lávky</t>
  </si>
  <si>
    <t>Zajištění svozu odpadu</t>
  </si>
  <si>
    <t>IO24041 - Obnova Zatrubeného potoka</t>
  </si>
  <si>
    <t xml:space="preserve">    3 - Svislé a kompletní konstrukce</t>
  </si>
  <si>
    <t xml:space="preserve">    9 - Ostatní konstrukce a práce, bourání</t>
  </si>
  <si>
    <t xml:space="preserve">    997 - Doprava suti a vybouraných hmot</t>
  </si>
  <si>
    <t>113107164</t>
  </si>
  <si>
    <t>Odstranění podkladu z kameniva drceného tl přes 300 do 400 mm strojně pl přes 50 do 200 m2</t>
  </si>
  <si>
    <t>2067622343</t>
  </si>
  <si>
    <t>"J.Šíra" 4*60</t>
  </si>
  <si>
    <t>"před kinem" 4*57</t>
  </si>
  <si>
    <t>"přípojka UV a zatrubení" 120</t>
  </si>
  <si>
    <t>Součet</t>
  </si>
  <si>
    <t>113154528</t>
  </si>
  <si>
    <t>Frézování živičného krytu tl 100 mm pruh š přes 0,5 m pl do 500 m2</t>
  </si>
  <si>
    <t>1300747163</t>
  </si>
  <si>
    <t>114203202</t>
  </si>
  <si>
    <t>Očištění lomového kamene nebo betonových tvárnic od malty</t>
  </si>
  <si>
    <t>-142866969</t>
  </si>
  <si>
    <t>114203401</t>
  </si>
  <si>
    <t>Srovnání lomového kamene nebo betonových tvárnic s přemístěním do 10 m</t>
  </si>
  <si>
    <t>1596297366</t>
  </si>
  <si>
    <t>114253301</t>
  </si>
  <si>
    <t>Třídění lomového kamene nebo betonových tvárnic podle druhu, velikosti nebo tvaru - strojně</t>
  </si>
  <si>
    <t>-919815734</t>
  </si>
  <si>
    <t>115001103</t>
  </si>
  <si>
    <t>Převedení vody potrubím DN přes 150 do 250</t>
  </si>
  <si>
    <t>-1205072229</t>
  </si>
  <si>
    <t>"potok" 120</t>
  </si>
  <si>
    <t>115101201</t>
  </si>
  <si>
    <t>Čerpání vody na dopravní výšku do 10 m průměrný přítok do 500 l/min</t>
  </si>
  <si>
    <t>hod</t>
  </si>
  <si>
    <t>1128785913</t>
  </si>
  <si>
    <t>8*20</t>
  </si>
  <si>
    <t>115101301</t>
  </si>
  <si>
    <t>Pohotovost čerpací soupravy pro dopravní výšku do 10 m přítok do 500 l/min</t>
  </si>
  <si>
    <t>den</t>
  </si>
  <si>
    <t>339977350</t>
  </si>
  <si>
    <t>-518949541</t>
  </si>
  <si>
    <t>805,03</t>
  </si>
  <si>
    <t>-461365969</t>
  </si>
  <si>
    <t>"zatrubnění" 2,5*2,7*117,5</t>
  </si>
  <si>
    <t>"přípojka UV 13" 1*1,7*7</t>
  </si>
  <si>
    <t>14937906</t>
  </si>
  <si>
    <t>"zatrubnění" 2*2,7*117,5</t>
  </si>
  <si>
    <t>"přípojka UV 13" 2*1,7*7</t>
  </si>
  <si>
    <t>176766509</t>
  </si>
  <si>
    <t>-838272138</t>
  </si>
  <si>
    <t>-1231831083</t>
  </si>
  <si>
    <t>805,03*2</t>
  </si>
  <si>
    <t>174112102</t>
  </si>
  <si>
    <t>Zásyp v uzavřených prostorech do 30 m3 sypaninou se zhutněním při překopech inženýrských sítí ručně</t>
  </si>
  <si>
    <t>-1120869084</t>
  </si>
  <si>
    <t>"stávající šachty" 3*1</t>
  </si>
  <si>
    <t>"bourané potrubí" 37*1*1</t>
  </si>
  <si>
    <t>-679177400</t>
  </si>
  <si>
    <t>40*2</t>
  </si>
  <si>
    <t>202457445</t>
  </si>
  <si>
    <t>805,03-0,7-115,1-1,2-(117,5*3,14*0,65*0,65)-200,12</t>
  </si>
  <si>
    <t>1856464287</t>
  </si>
  <si>
    <t>332,03*2</t>
  </si>
  <si>
    <t>1524400579</t>
  </si>
  <si>
    <t>"přípojka UV 13" 1*0,5*7</t>
  </si>
  <si>
    <t>"zatrubnění" (2,5*1,2*117,5)-(117,5*3,14*0,65*0,65)</t>
  </si>
  <si>
    <t>611098098</t>
  </si>
  <si>
    <t>Svislé a kompletní konstrukce</t>
  </si>
  <si>
    <t>321213345</t>
  </si>
  <si>
    <t>Zdivo nadzákladové z lomového kamene vodních staveb obkladní s vyspárováním</t>
  </si>
  <si>
    <t>1198301028</t>
  </si>
  <si>
    <t>"stávající zatrubnění" 1,2*0,8*0,6</t>
  </si>
  <si>
    <t>"nové zatrubení" 4</t>
  </si>
  <si>
    <t>321311116</t>
  </si>
  <si>
    <t>Konstrukce vodních staveb z betonu prostého mrazuvzdorného tř. C 30/37</t>
  </si>
  <si>
    <t>965194078</t>
  </si>
  <si>
    <t>359901111</t>
  </si>
  <si>
    <t>Vyčištění stok</t>
  </si>
  <si>
    <t>1244903639</t>
  </si>
  <si>
    <t>359901211</t>
  </si>
  <si>
    <t>Monitoring stoky jakékoli výšky na nové kanalizaci</t>
  </si>
  <si>
    <t>883768342</t>
  </si>
  <si>
    <t>117,5</t>
  </si>
  <si>
    <t>369317315</t>
  </si>
  <si>
    <t xml:space="preserve">Výplň potrubí z cementopopílkové suspenze </t>
  </si>
  <si>
    <t>2043332747</t>
  </si>
  <si>
    <t>"vejčitý profil v délce 21,5 m" 1,2*0,6*21,5</t>
  </si>
  <si>
    <t>"kruhový profil v délce 38 m" 3,14*0,5*0,5*38</t>
  </si>
  <si>
    <t>-1064846264</t>
  </si>
  <si>
    <t>"přípojka UV 13" 1*0,1*7</t>
  </si>
  <si>
    <t>452311141</t>
  </si>
  <si>
    <t>Podkladní desky z betonu prostého bez zvýšených nároků na prostředí tř. C 16/20 otevřený výkop</t>
  </si>
  <si>
    <t>702570438</t>
  </si>
  <si>
    <t>"podkladní bloky pod šachty" 0,1*2*2*3</t>
  </si>
  <si>
    <t>452312141</t>
  </si>
  <si>
    <t>Sedlové lože z betonu prostého bez zvýšených nároků na prostředí tř. C 16/20 otevřený výkop</t>
  </si>
  <si>
    <t>1362955406</t>
  </si>
  <si>
    <t>"zatrubnění" (2,5*0,4*117,5)-2,4</t>
  </si>
  <si>
    <t>452313141</t>
  </si>
  <si>
    <t>Podkladní bloky z betonu prostého bez zvýšených nároků na prostředí tř. C 16/20 otevřený výkop</t>
  </si>
  <si>
    <t>165102379</t>
  </si>
  <si>
    <t>"betonové pražce" 1,2*0,2*0,4*25</t>
  </si>
  <si>
    <t>452323162</t>
  </si>
  <si>
    <t>Podkladní bloky ze ŽB se zvýšenými nároky na prostředí tř. C 25/30 otevřený výkop</t>
  </si>
  <si>
    <t>-1268797980</t>
  </si>
  <si>
    <t>"obetonování spojů" 1,5*2</t>
  </si>
  <si>
    <t>452353111</t>
  </si>
  <si>
    <t>Bednění podkladních bloků pod potrubí, stoky a drobné objekty otevřený výkop zřízení</t>
  </si>
  <si>
    <t>-1533854941</t>
  </si>
  <si>
    <t>2*2</t>
  </si>
  <si>
    <t>452353112</t>
  </si>
  <si>
    <t>Bednění podkladních bloků pod potrubí, stoky a drobné objekty otevřený výkop odstranění</t>
  </si>
  <si>
    <t>693877238</t>
  </si>
  <si>
    <t>452368113</t>
  </si>
  <si>
    <t>Výztuž podkladních desek nebo bloků nebo pražců otevřený výkop z betonářské oceli 10 505</t>
  </si>
  <si>
    <t>827682389</t>
  </si>
  <si>
    <t>50 kg/m3</t>
  </si>
  <si>
    <t>0,05*3</t>
  </si>
  <si>
    <t>810521811</t>
  </si>
  <si>
    <t>Bourání stávajícího potrubí z betonu DN přes 1000 do 1200</t>
  </si>
  <si>
    <t>76286692</t>
  </si>
  <si>
    <t>"stávající zatrubnění" 37</t>
  </si>
  <si>
    <t>822492112</t>
  </si>
  <si>
    <t>Montáž potrubí z trub TZH s integrovaným pryžovým těsněním otevřený výkop sklon do 20 % DN 1000</t>
  </si>
  <si>
    <t>664105312</t>
  </si>
  <si>
    <t>59222003</t>
  </si>
  <si>
    <t>trouba ŽB hrdlová DN 1000</t>
  </si>
  <si>
    <t>-214565870</t>
  </si>
  <si>
    <t>871353123</t>
  </si>
  <si>
    <t>Montáž kanalizačního potrubí hladkého plnostěnného SN 12 z PVC-U DN 200</t>
  </si>
  <si>
    <t>-1568791052</t>
  </si>
  <si>
    <t>"přípojka" 7</t>
  </si>
  <si>
    <t>28611107</t>
  </si>
  <si>
    <t>trubka kanalizační PVC-U plnostěnná jednovrstvá s rázovou odolností DN 200x6000mm SN12</t>
  </si>
  <si>
    <t>6727239</t>
  </si>
  <si>
    <t>871492111</t>
  </si>
  <si>
    <t>Montáž kanalizačního potrubí z laminátových trub DN 1000 se spojkami v otevřeném výkopu</t>
  </si>
  <si>
    <t>-651278533</t>
  </si>
  <si>
    <t>28641274</t>
  </si>
  <si>
    <t>roury z odstředivě litého laminátu PN 1 SN 10000 se spojkou DN 1000</t>
  </si>
  <si>
    <t>451080132</t>
  </si>
  <si>
    <t>41</t>
  </si>
  <si>
    <t>877490410</t>
  </si>
  <si>
    <t>Montáž kolen na kanalizačním potrubí z PP trub korugovaných DN 1000</t>
  </si>
  <si>
    <t>-419723147</t>
  </si>
  <si>
    <t>42</t>
  </si>
  <si>
    <t>28653510</t>
  </si>
  <si>
    <t>koleno kanalizační PE-HD DN 1000x30°</t>
  </si>
  <si>
    <t>-1723004555</t>
  </si>
  <si>
    <t>43</t>
  </si>
  <si>
    <t>890211811</t>
  </si>
  <si>
    <t>Bourání šachet z prostého betonu ručně obestavěného prostoru do 1,5 m3</t>
  </si>
  <si>
    <t>-1280223971</t>
  </si>
  <si>
    <t>44</t>
  </si>
  <si>
    <t>894410103</t>
  </si>
  <si>
    <t>Osazení betonových dílců pro kanalizační šachty DN 1000 šachtové dno výšky 1000 mm</t>
  </si>
  <si>
    <t>995680409</t>
  </si>
  <si>
    <t>45</t>
  </si>
  <si>
    <t>59224339</t>
  </si>
  <si>
    <t>dno betonové šachty DN 1000 kanalizační výšky 100cm</t>
  </si>
  <si>
    <t>-482056190</t>
  </si>
  <si>
    <t>46</t>
  </si>
  <si>
    <t>894410122</t>
  </si>
  <si>
    <t>Osazení betonových dílců pro kanalizační šachty DN 1500 šachtové dno výšky 1590 mm</t>
  </si>
  <si>
    <t>887134958</t>
  </si>
  <si>
    <t>47</t>
  </si>
  <si>
    <t>59224440</t>
  </si>
  <si>
    <t>dno betonové šachty DN 1500 kanalizační výšky 150cm přímé 180x183,5 max. zaústění potrubí V120</t>
  </si>
  <si>
    <t>-1494227864</t>
  </si>
  <si>
    <t>48</t>
  </si>
  <si>
    <t>894410211</t>
  </si>
  <si>
    <t>Osazení betonových dílců pro kanalizační šachty DN 1000 skruž rovná výšky 250 mm</t>
  </si>
  <si>
    <t>1357992599</t>
  </si>
  <si>
    <t>49</t>
  </si>
  <si>
    <t>59224066</t>
  </si>
  <si>
    <t>skruž betonová DN 1000x250 PS 100x25x12cm</t>
  </si>
  <si>
    <t>-1897367125</t>
  </si>
  <si>
    <t>50</t>
  </si>
  <si>
    <t>894410232</t>
  </si>
  <si>
    <t>Osazení betonových dílců pro kanalizační šachty DN 1000 skruž přechodová (konus)</t>
  </si>
  <si>
    <t>-380974222</t>
  </si>
  <si>
    <t>51</t>
  </si>
  <si>
    <t>59224312</t>
  </si>
  <si>
    <t>konus betonové šachty DN 1000 kanalizační 100x62,5x58cm tl stěny 12 stupadla poplastovaná</t>
  </si>
  <si>
    <t>464785465</t>
  </si>
  <si>
    <t>52</t>
  </si>
  <si>
    <t>894410302</t>
  </si>
  <si>
    <t>Osazení betonových dílců pro kanalizační šachty DN 1000 deska zákrytová</t>
  </si>
  <si>
    <t>848644123</t>
  </si>
  <si>
    <t>53</t>
  </si>
  <si>
    <t>59224315</t>
  </si>
  <si>
    <t>deska betonová zákrytová pro kruhové šachty 100/62,5x16,5cm</t>
  </si>
  <si>
    <t>459203622</t>
  </si>
  <si>
    <t>54</t>
  </si>
  <si>
    <t>899311114</t>
  </si>
  <si>
    <t>Osazení poklopů s rámem hmotnosti přes 150 kg</t>
  </si>
  <si>
    <t>247291155</t>
  </si>
  <si>
    <t>55</t>
  </si>
  <si>
    <t>55241014</t>
  </si>
  <si>
    <t>poklop šachtový třída D400, kruhový rám 785, vstup 600mm, bez ventilace</t>
  </si>
  <si>
    <t>-1762698433</t>
  </si>
  <si>
    <t>56</t>
  </si>
  <si>
    <t>-564629905</t>
  </si>
  <si>
    <t>Ostatní konstrukce a práce, bourání</t>
  </si>
  <si>
    <t>57</t>
  </si>
  <si>
    <t>919735113</t>
  </si>
  <si>
    <t>Řezání stávajícího živičného krytu hl přes 100 do 150 mm</t>
  </si>
  <si>
    <t>982183983</t>
  </si>
  <si>
    <t>57+57+4</t>
  </si>
  <si>
    <t>58</t>
  </si>
  <si>
    <t>960191241</t>
  </si>
  <si>
    <t>Bourání vodních staveb z kamenných kvádrů, z vodní hladiny</t>
  </si>
  <si>
    <t>-82721658</t>
  </si>
  <si>
    <t>"nábřežní zeď pro výústní objekt" 2*1,2*3</t>
  </si>
  <si>
    <t>59</t>
  </si>
  <si>
    <t>977151128</t>
  </si>
  <si>
    <t>Jádrové vrty diamantovými korunkami do stavebních materiálů D přes 250 do 300 mm</t>
  </si>
  <si>
    <t>804221260</t>
  </si>
  <si>
    <t>"navrtávky do potrubí" 5*0,2</t>
  </si>
  <si>
    <t>997</t>
  </si>
  <si>
    <t>Doprava suti a vybouraných hmot</t>
  </si>
  <si>
    <t>60</t>
  </si>
  <si>
    <t>997221551</t>
  </si>
  <si>
    <t>Vodorovná doprava suti ze sypkých materiálů do 1 km</t>
  </si>
  <si>
    <t>-262213892</t>
  </si>
  <si>
    <t>61</t>
  </si>
  <si>
    <t>997221559</t>
  </si>
  <si>
    <t>Příplatek ZKD 1 km u vodorovné dopravy suti ze sypkých materiálů</t>
  </si>
  <si>
    <t>455171697</t>
  </si>
  <si>
    <t>564,42*9 'Přepočtené koeficientem množství</t>
  </si>
  <si>
    <t>62</t>
  </si>
  <si>
    <t>997221611</t>
  </si>
  <si>
    <t>Nakládání suti na dopravní prostředky pro vodorovnou dopravu</t>
  </si>
  <si>
    <t>-1901228528</t>
  </si>
  <si>
    <t>63</t>
  </si>
  <si>
    <t>997221873</t>
  </si>
  <si>
    <t>Poplatek za uložení na recyklační skládce (skládkovné) stavebního odpadu zeminy a kamení zatříděného do Katalogu odpadů pod kódem 17 05 04</t>
  </si>
  <si>
    <t>-2040322487</t>
  </si>
  <si>
    <t>1033,92-287,62</t>
  </si>
  <si>
    <t>64</t>
  </si>
  <si>
    <t>997221875</t>
  </si>
  <si>
    <t>Poplatek za uložení na recyklační skládce (skládkovné) stavebního odpadu asfaltového bez obsahu dehtu zatříděného do Katalogu odpadů pod kódem 17 03 02</t>
  </si>
  <si>
    <t>1030058575</t>
  </si>
  <si>
    <t>17,94+269,68</t>
  </si>
  <si>
    <t>65</t>
  </si>
  <si>
    <t>-491768499</t>
  </si>
  <si>
    <t>66</t>
  </si>
  <si>
    <t>-1399526137</t>
  </si>
  <si>
    <t>67</t>
  </si>
  <si>
    <t>295671649</t>
  </si>
  <si>
    <t>68</t>
  </si>
  <si>
    <t>-1053118268</t>
  </si>
  <si>
    <t>69</t>
  </si>
  <si>
    <t>-393027085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</si>
</sst>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4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4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2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pans="1:74" s="1" customFormat="1" ht="24.95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E4" s="25" t="s">
        <v>12</v>
      </c>
      <c r="BS4" s="17" t="s">
        <v>6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6" t="s">
        <v>14</v>
      </c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P5" s="22"/>
      <c r="AQ5" s="22"/>
      <c r="AR5" s="20"/>
      <c r="BE5" s="243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48" t="s">
        <v>17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47"/>
      <c r="AL6" s="247"/>
      <c r="AM6" s="247"/>
      <c r="AN6" s="247"/>
      <c r="AO6" s="247"/>
      <c r="AP6" s="22"/>
      <c r="AQ6" s="22"/>
      <c r="AR6" s="20"/>
      <c r="BE6" s="24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4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4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44"/>
      <c r="BS10" s="17" t="s">
        <v>26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44"/>
      <c r="BS11" s="17" t="s">
        <v>26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4"/>
      <c r="BS12" s="17" t="s">
        <v>26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44"/>
      <c r="BS13" s="17" t="s">
        <v>26</v>
      </c>
    </row>
    <row r="14" spans="1:74" ht="12.75">
      <c r="B14" s="21"/>
      <c r="C14" s="22"/>
      <c r="D14" s="22"/>
      <c r="E14" s="249" t="s">
        <v>29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44"/>
      <c r="BS14" s="17" t="s">
        <v>26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4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44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4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44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4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4"/>
    </row>
    <row r="23" spans="1:71" s="1" customFormat="1" ht="16.5" customHeight="1">
      <c r="B23" s="21"/>
      <c r="C23" s="22"/>
      <c r="D23" s="22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2"/>
      <c r="AP23" s="22"/>
      <c r="AQ23" s="22"/>
      <c r="AR23" s="20"/>
      <c r="BE23" s="24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4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2">
        <f>ROUND(AG94,2)</f>
        <v>0</v>
      </c>
      <c r="AL26" s="253"/>
      <c r="AM26" s="253"/>
      <c r="AN26" s="253"/>
      <c r="AO26" s="253"/>
      <c r="AP26" s="36"/>
      <c r="AQ26" s="36"/>
      <c r="AR26" s="39"/>
      <c r="BE26" s="24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4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4" t="s">
        <v>37</v>
      </c>
      <c r="M28" s="254"/>
      <c r="N28" s="254"/>
      <c r="O28" s="254"/>
      <c r="P28" s="254"/>
      <c r="Q28" s="36"/>
      <c r="R28" s="36"/>
      <c r="S28" s="36"/>
      <c r="T28" s="36"/>
      <c r="U28" s="36"/>
      <c r="V28" s="36"/>
      <c r="W28" s="254" t="s">
        <v>38</v>
      </c>
      <c r="X28" s="254"/>
      <c r="Y28" s="254"/>
      <c r="Z28" s="254"/>
      <c r="AA28" s="254"/>
      <c r="AB28" s="254"/>
      <c r="AC28" s="254"/>
      <c r="AD28" s="254"/>
      <c r="AE28" s="254"/>
      <c r="AF28" s="36"/>
      <c r="AG28" s="36"/>
      <c r="AH28" s="36"/>
      <c r="AI28" s="36"/>
      <c r="AJ28" s="36"/>
      <c r="AK28" s="254" t="s">
        <v>39</v>
      </c>
      <c r="AL28" s="254"/>
      <c r="AM28" s="254"/>
      <c r="AN28" s="254"/>
      <c r="AO28" s="254"/>
      <c r="AP28" s="36"/>
      <c r="AQ28" s="36"/>
      <c r="AR28" s="39"/>
      <c r="BE28" s="244"/>
    </row>
    <row r="29" spans="1:71" s="3" customFormat="1" ht="14.4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57">
        <v>0.21</v>
      </c>
      <c r="M29" s="256"/>
      <c r="N29" s="256"/>
      <c r="O29" s="256"/>
      <c r="P29" s="256"/>
      <c r="Q29" s="41"/>
      <c r="R29" s="41"/>
      <c r="S29" s="41"/>
      <c r="T29" s="41"/>
      <c r="U29" s="41"/>
      <c r="V29" s="41"/>
      <c r="W29" s="255">
        <f>ROUND(AZ94, 2)</f>
        <v>0</v>
      </c>
      <c r="X29" s="256"/>
      <c r="Y29" s="256"/>
      <c r="Z29" s="256"/>
      <c r="AA29" s="256"/>
      <c r="AB29" s="256"/>
      <c r="AC29" s="256"/>
      <c r="AD29" s="256"/>
      <c r="AE29" s="256"/>
      <c r="AF29" s="41"/>
      <c r="AG29" s="41"/>
      <c r="AH29" s="41"/>
      <c r="AI29" s="41"/>
      <c r="AJ29" s="41"/>
      <c r="AK29" s="255">
        <f>ROUND(AV94, 2)</f>
        <v>0</v>
      </c>
      <c r="AL29" s="256"/>
      <c r="AM29" s="256"/>
      <c r="AN29" s="256"/>
      <c r="AO29" s="256"/>
      <c r="AP29" s="41"/>
      <c r="AQ29" s="41"/>
      <c r="AR29" s="42"/>
      <c r="BE29" s="245"/>
    </row>
    <row r="30" spans="1:71" s="3" customFormat="1" ht="14.4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57">
        <v>0.12</v>
      </c>
      <c r="M30" s="256"/>
      <c r="N30" s="256"/>
      <c r="O30" s="256"/>
      <c r="P30" s="256"/>
      <c r="Q30" s="41"/>
      <c r="R30" s="41"/>
      <c r="S30" s="41"/>
      <c r="T30" s="41"/>
      <c r="U30" s="41"/>
      <c r="V30" s="41"/>
      <c r="W30" s="255">
        <f>ROUND(BA94, 2)</f>
        <v>0</v>
      </c>
      <c r="X30" s="256"/>
      <c r="Y30" s="256"/>
      <c r="Z30" s="256"/>
      <c r="AA30" s="256"/>
      <c r="AB30" s="256"/>
      <c r="AC30" s="256"/>
      <c r="AD30" s="256"/>
      <c r="AE30" s="256"/>
      <c r="AF30" s="41"/>
      <c r="AG30" s="41"/>
      <c r="AH30" s="41"/>
      <c r="AI30" s="41"/>
      <c r="AJ30" s="41"/>
      <c r="AK30" s="255">
        <f>ROUND(AW94, 2)</f>
        <v>0</v>
      </c>
      <c r="AL30" s="256"/>
      <c r="AM30" s="256"/>
      <c r="AN30" s="256"/>
      <c r="AO30" s="256"/>
      <c r="AP30" s="41"/>
      <c r="AQ30" s="41"/>
      <c r="AR30" s="42"/>
      <c r="BE30" s="245"/>
    </row>
    <row r="31" spans="1:71" s="3" customFormat="1" ht="14.4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257">
        <v>0.21</v>
      </c>
      <c r="M31" s="256"/>
      <c r="N31" s="256"/>
      <c r="O31" s="256"/>
      <c r="P31" s="256"/>
      <c r="Q31" s="41"/>
      <c r="R31" s="41"/>
      <c r="S31" s="41"/>
      <c r="T31" s="41"/>
      <c r="U31" s="41"/>
      <c r="V31" s="41"/>
      <c r="W31" s="255">
        <f>ROUND(BB94, 2)</f>
        <v>0</v>
      </c>
      <c r="X31" s="256"/>
      <c r="Y31" s="256"/>
      <c r="Z31" s="256"/>
      <c r="AA31" s="256"/>
      <c r="AB31" s="256"/>
      <c r="AC31" s="256"/>
      <c r="AD31" s="256"/>
      <c r="AE31" s="256"/>
      <c r="AF31" s="41"/>
      <c r="AG31" s="41"/>
      <c r="AH31" s="41"/>
      <c r="AI31" s="41"/>
      <c r="AJ31" s="41"/>
      <c r="AK31" s="255">
        <v>0</v>
      </c>
      <c r="AL31" s="256"/>
      <c r="AM31" s="256"/>
      <c r="AN31" s="256"/>
      <c r="AO31" s="256"/>
      <c r="AP31" s="41"/>
      <c r="AQ31" s="41"/>
      <c r="AR31" s="42"/>
      <c r="BE31" s="245"/>
    </row>
    <row r="32" spans="1:71" s="3" customFormat="1" ht="14.4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57">
        <v>0.12</v>
      </c>
      <c r="M32" s="256"/>
      <c r="N32" s="256"/>
      <c r="O32" s="256"/>
      <c r="P32" s="256"/>
      <c r="Q32" s="41"/>
      <c r="R32" s="41"/>
      <c r="S32" s="41"/>
      <c r="T32" s="41"/>
      <c r="U32" s="41"/>
      <c r="V32" s="41"/>
      <c r="W32" s="255">
        <f>ROUND(BC94, 2)</f>
        <v>0</v>
      </c>
      <c r="X32" s="256"/>
      <c r="Y32" s="256"/>
      <c r="Z32" s="256"/>
      <c r="AA32" s="256"/>
      <c r="AB32" s="256"/>
      <c r="AC32" s="256"/>
      <c r="AD32" s="256"/>
      <c r="AE32" s="256"/>
      <c r="AF32" s="41"/>
      <c r="AG32" s="41"/>
      <c r="AH32" s="41"/>
      <c r="AI32" s="41"/>
      <c r="AJ32" s="41"/>
      <c r="AK32" s="255">
        <v>0</v>
      </c>
      <c r="AL32" s="256"/>
      <c r="AM32" s="256"/>
      <c r="AN32" s="256"/>
      <c r="AO32" s="256"/>
      <c r="AP32" s="41"/>
      <c r="AQ32" s="41"/>
      <c r="AR32" s="42"/>
      <c r="BE32" s="245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57">
        <v>0</v>
      </c>
      <c r="M33" s="256"/>
      <c r="N33" s="256"/>
      <c r="O33" s="256"/>
      <c r="P33" s="256"/>
      <c r="Q33" s="41"/>
      <c r="R33" s="41"/>
      <c r="S33" s="41"/>
      <c r="T33" s="41"/>
      <c r="U33" s="41"/>
      <c r="V33" s="41"/>
      <c r="W33" s="255">
        <f>ROUND(BD94, 2)</f>
        <v>0</v>
      </c>
      <c r="X33" s="256"/>
      <c r="Y33" s="256"/>
      <c r="Z33" s="256"/>
      <c r="AA33" s="256"/>
      <c r="AB33" s="256"/>
      <c r="AC33" s="256"/>
      <c r="AD33" s="256"/>
      <c r="AE33" s="256"/>
      <c r="AF33" s="41"/>
      <c r="AG33" s="41"/>
      <c r="AH33" s="41"/>
      <c r="AI33" s="41"/>
      <c r="AJ33" s="41"/>
      <c r="AK33" s="255">
        <v>0</v>
      </c>
      <c r="AL33" s="256"/>
      <c r="AM33" s="256"/>
      <c r="AN33" s="256"/>
      <c r="AO33" s="256"/>
      <c r="AP33" s="41"/>
      <c r="AQ33" s="41"/>
      <c r="AR33" s="42"/>
      <c r="BE33" s="245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4"/>
    </row>
    <row r="35" spans="1:57" s="2" customFormat="1" ht="25.9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58" t="s">
        <v>48</v>
      </c>
      <c r="Y35" s="259"/>
      <c r="Z35" s="259"/>
      <c r="AA35" s="259"/>
      <c r="AB35" s="259"/>
      <c r="AC35" s="45"/>
      <c r="AD35" s="45"/>
      <c r="AE35" s="45"/>
      <c r="AF35" s="45"/>
      <c r="AG35" s="45"/>
      <c r="AH35" s="45"/>
      <c r="AI35" s="45"/>
      <c r="AJ35" s="45"/>
      <c r="AK35" s="260">
        <f>SUM(AK26:AK33)</f>
        <v>0</v>
      </c>
      <c r="AL35" s="259"/>
      <c r="AM35" s="259"/>
      <c r="AN35" s="259"/>
      <c r="AO35" s="261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20250722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2" t="str">
        <f>K6</f>
        <v>Obnova zatrubeného potoka U KINA Vrchlabí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4" t="str">
        <f>IF(AN8= "","",AN8)</f>
        <v>22. 7. 2025</v>
      </c>
      <c r="AN87" s="264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65" t="str">
        <f>IF(E17="","",E17)</f>
        <v>Ing. Aleš Kreisl</v>
      </c>
      <c r="AN89" s="266"/>
      <c r="AO89" s="266"/>
      <c r="AP89" s="266"/>
      <c r="AQ89" s="36"/>
      <c r="AR89" s="39"/>
      <c r="AS89" s="267" t="s">
        <v>56</v>
      </c>
      <c r="AT89" s="268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65" t="str">
        <f>IF(E20="","",E20)</f>
        <v>Ing. Roman Charvát</v>
      </c>
      <c r="AN90" s="266"/>
      <c r="AO90" s="266"/>
      <c r="AP90" s="266"/>
      <c r="AQ90" s="36"/>
      <c r="AR90" s="39"/>
      <c r="AS90" s="269"/>
      <c r="AT90" s="270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1"/>
      <c r="AT91" s="272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3" t="s">
        <v>57</v>
      </c>
      <c r="D92" s="274"/>
      <c r="E92" s="274"/>
      <c r="F92" s="274"/>
      <c r="G92" s="274"/>
      <c r="H92" s="73"/>
      <c r="I92" s="275" t="s">
        <v>58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6" t="s">
        <v>59</v>
      </c>
      <c r="AH92" s="274"/>
      <c r="AI92" s="274"/>
      <c r="AJ92" s="274"/>
      <c r="AK92" s="274"/>
      <c r="AL92" s="274"/>
      <c r="AM92" s="274"/>
      <c r="AN92" s="275" t="s">
        <v>60</v>
      </c>
      <c r="AO92" s="274"/>
      <c r="AP92" s="277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1">
        <f>ROUND(SUM(AG95:AG96),2)</f>
        <v>0</v>
      </c>
      <c r="AH94" s="281"/>
      <c r="AI94" s="281"/>
      <c r="AJ94" s="281"/>
      <c r="AK94" s="281"/>
      <c r="AL94" s="281"/>
      <c r="AM94" s="281"/>
      <c r="AN94" s="282">
        <f>SUM(AG94,AT94)</f>
        <v>0</v>
      </c>
      <c r="AO94" s="282"/>
      <c r="AP94" s="282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16.5" customHeight="1">
      <c r="A95" s="93" t="s">
        <v>80</v>
      </c>
      <c r="B95" s="94"/>
      <c r="C95" s="95"/>
      <c r="D95" s="280" t="s">
        <v>81</v>
      </c>
      <c r="E95" s="280"/>
      <c r="F95" s="280"/>
      <c r="G95" s="280"/>
      <c r="H95" s="280"/>
      <c r="I95" s="96"/>
      <c r="J95" s="280" t="s">
        <v>82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78">
        <f>'IO20642 - Obnova vodovodn...'!J30</f>
        <v>0</v>
      </c>
      <c r="AH95" s="279"/>
      <c r="AI95" s="279"/>
      <c r="AJ95" s="279"/>
      <c r="AK95" s="279"/>
      <c r="AL95" s="279"/>
      <c r="AM95" s="279"/>
      <c r="AN95" s="278">
        <f>SUM(AG95,AT95)</f>
        <v>0</v>
      </c>
      <c r="AO95" s="279"/>
      <c r="AP95" s="279"/>
      <c r="AQ95" s="97" t="s">
        <v>83</v>
      </c>
      <c r="AR95" s="98"/>
      <c r="AS95" s="99">
        <v>0</v>
      </c>
      <c r="AT95" s="100">
        <f>ROUND(SUM(AV95:AW95),2)</f>
        <v>0</v>
      </c>
      <c r="AU95" s="101">
        <f>'IO20642 - Obnova vodovodn...'!P127</f>
        <v>0</v>
      </c>
      <c r="AV95" s="100">
        <f>'IO20642 - Obnova vodovodn...'!J33</f>
        <v>0</v>
      </c>
      <c r="AW95" s="100">
        <f>'IO20642 - Obnova vodovodn...'!J34</f>
        <v>0</v>
      </c>
      <c r="AX95" s="100">
        <f>'IO20642 - Obnova vodovodn...'!J35</f>
        <v>0</v>
      </c>
      <c r="AY95" s="100">
        <f>'IO20642 - Obnova vodovodn...'!J36</f>
        <v>0</v>
      </c>
      <c r="AZ95" s="100">
        <f>'IO20642 - Obnova vodovodn...'!F33</f>
        <v>0</v>
      </c>
      <c r="BA95" s="100">
        <f>'IO20642 - Obnova vodovodn...'!F34</f>
        <v>0</v>
      </c>
      <c r="BB95" s="100">
        <f>'IO20642 - Obnova vodovodn...'!F35</f>
        <v>0</v>
      </c>
      <c r="BC95" s="100">
        <f>'IO20642 - Obnova vodovodn...'!F36</f>
        <v>0</v>
      </c>
      <c r="BD95" s="102">
        <f>'IO20642 - Obnova vodovodn...'!F37</f>
        <v>0</v>
      </c>
      <c r="BT95" s="103" t="s">
        <v>8</v>
      </c>
      <c r="BV95" s="103" t="s">
        <v>78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7" customFormat="1" ht="16.5" customHeight="1">
      <c r="A96" s="93" t="s">
        <v>80</v>
      </c>
      <c r="B96" s="94"/>
      <c r="C96" s="95"/>
      <c r="D96" s="280" t="s">
        <v>86</v>
      </c>
      <c r="E96" s="280"/>
      <c r="F96" s="280"/>
      <c r="G96" s="280"/>
      <c r="H96" s="280"/>
      <c r="I96" s="96"/>
      <c r="J96" s="280" t="s">
        <v>87</v>
      </c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78">
        <f>'IO24041 - Obnova Zatruben...'!J30</f>
        <v>0</v>
      </c>
      <c r="AH96" s="279"/>
      <c r="AI96" s="279"/>
      <c r="AJ96" s="279"/>
      <c r="AK96" s="279"/>
      <c r="AL96" s="279"/>
      <c r="AM96" s="279"/>
      <c r="AN96" s="278">
        <f>SUM(AG96,AT96)</f>
        <v>0</v>
      </c>
      <c r="AO96" s="279"/>
      <c r="AP96" s="279"/>
      <c r="AQ96" s="97" t="s">
        <v>83</v>
      </c>
      <c r="AR96" s="98"/>
      <c r="AS96" s="104">
        <v>0</v>
      </c>
      <c r="AT96" s="105">
        <f>ROUND(SUM(AV96:AW96),2)</f>
        <v>0</v>
      </c>
      <c r="AU96" s="106">
        <f>'IO24041 - Obnova Zatruben...'!P129</f>
        <v>0</v>
      </c>
      <c r="AV96" s="105">
        <f>'IO24041 - Obnova Zatruben...'!J33</f>
        <v>0</v>
      </c>
      <c r="AW96" s="105">
        <f>'IO24041 - Obnova Zatruben...'!J34</f>
        <v>0</v>
      </c>
      <c r="AX96" s="105">
        <f>'IO24041 - Obnova Zatruben...'!J35</f>
        <v>0</v>
      </c>
      <c r="AY96" s="105">
        <f>'IO24041 - Obnova Zatruben...'!J36</f>
        <v>0</v>
      </c>
      <c r="AZ96" s="105">
        <f>'IO24041 - Obnova Zatruben...'!F33</f>
        <v>0</v>
      </c>
      <c r="BA96" s="105">
        <f>'IO24041 - Obnova Zatruben...'!F34</f>
        <v>0</v>
      </c>
      <c r="BB96" s="105">
        <f>'IO24041 - Obnova Zatruben...'!F35</f>
        <v>0</v>
      </c>
      <c r="BC96" s="105">
        <f>'IO24041 - Obnova Zatruben...'!F36</f>
        <v>0</v>
      </c>
      <c r="BD96" s="107">
        <f>'IO24041 - Obnova Zatruben...'!F37</f>
        <v>0</v>
      </c>
      <c r="BT96" s="103" t="s">
        <v>8</v>
      </c>
      <c r="BV96" s="103" t="s">
        <v>78</v>
      </c>
      <c r="BW96" s="103" t="s">
        <v>88</v>
      </c>
      <c r="BX96" s="103" t="s">
        <v>5</v>
      </c>
      <c r="CL96" s="103" t="s">
        <v>1</v>
      </c>
      <c r="CM96" s="103" t="s">
        <v>85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7RNKc6TnX8fW1hhZStj2P4eG7rQ6FlKP7VkPPk3sxgP64P1onBVcDFEY2u6cZ2/Lk13LBK+/iPoe8Sz5DyYw2Q==" saltValue="bh0v+DWJTUtQlUw5XFf52JtN0W2aihI0r6Mr4lp+ROLQSnO75SpVz4WDd2D1lVgnO/FB7+73MbTPm7Nl58gZ7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IO20642 - Obnova vodovodn...'!C2" display="/"/>
    <hyperlink ref="A96" location="'IO24041 - Obnova Zatrube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84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89</v>
      </c>
      <c r="L4" s="20"/>
      <c r="M4" s="111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84" t="str">
        <f>'Rekapitulace stavby'!K6</f>
        <v>Obnova zatrubeného potoka U KINA Vrchlabí</v>
      </c>
      <c r="F7" s="285"/>
      <c r="G7" s="285"/>
      <c r="H7" s="285"/>
      <c r="L7" s="20"/>
    </row>
    <row r="8" spans="1:46" s="2" customFormat="1" ht="12" customHeight="1">
      <c r="A8" s="34"/>
      <c r="B8" s="39"/>
      <c r="C8" s="34"/>
      <c r="D8" s="112" t="s">
        <v>90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6" t="s">
        <v>91</v>
      </c>
      <c r="F9" s="287"/>
      <c r="G9" s="287"/>
      <c r="H9" s="28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22. 7. 2025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27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8" t="str">
        <f>'Rekapitulace stavby'!E14</f>
        <v>Vyplň údaj</v>
      </c>
      <c r="F18" s="289"/>
      <c r="G18" s="289"/>
      <c r="H18" s="28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0" t="s">
        <v>1</v>
      </c>
      <c r="F27" s="290"/>
      <c r="G27" s="290"/>
      <c r="H27" s="29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ROUND((SUM(BE127:BE210)),  2)</f>
        <v>0</v>
      </c>
      <c r="G33" s="34"/>
      <c r="H33" s="34"/>
      <c r="I33" s="124">
        <v>0.21</v>
      </c>
      <c r="J33" s="123">
        <f>ROUND(((SUM(BE127:BE210))*I33),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ROUND((SUM(BF127:BF210)),  2)</f>
        <v>0</v>
      </c>
      <c r="G34" s="34"/>
      <c r="H34" s="34"/>
      <c r="I34" s="124">
        <v>0.12</v>
      </c>
      <c r="J34" s="123">
        <f>ROUND(((SUM(BF127:BF210))*I34),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ROUND((SUM(BG127:BG210)),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ROUND((SUM(BH127:BH210)),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ROUND((SUM(BI127:BI210)),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1" t="str">
        <f>E7</f>
        <v>Obnova zatrubeného potoka U KINA Vrchlabí</v>
      </c>
      <c r="F85" s="292"/>
      <c r="G85" s="292"/>
      <c r="H85" s="29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2" t="str">
        <f>E9</f>
        <v>IO20642 - Obnova vodovodního řadu</v>
      </c>
      <c r="F87" s="293"/>
      <c r="G87" s="293"/>
      <c r="H87" s="29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22. 7. 2025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30</v>
      </c>
      <c r="J91" s="32" t="str">
        <f>E21</f>
        <v>Ing. Aleš Kreisl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Roman Charvát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93</v>
      </c>
      <c r="D94" s="144"/>
      <c r="E94" s="144"/>
      <c r="F94" s="144"/>
      <c r="G94" s="144"/>
      <c r="H94" s="144"/>
      <c r="I94" s="144"/>
      <c r="J94" s="145" t="s">
        <v>94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95</v>
      </c>
      <c r="D96" s="36"/>
      <c r="E96" s="36"/>
      <c r="F96" s="36"/>
      <c r="G96" s="36"/>
      <c r="H96" s="36"/>
      <c r="I96" s="36"/>
      <c r="J96" s="84">
        <f>J127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96</v>
      </c>
    </row>
    <row r="97" spans="1:31" s="9" customFormat="1" ht="24.95" customHeight="1">
      <c r="B97" s="147"/>
      <c r="C97" s="148"/>
      <c r="D97" s="149" t="s">
        <v>97</v>
      </c>
      <c r="E97" s="150"/>
      <c r="F97" s="150"/>
      <c r="G97" s="150"/>
      <c r="H97" s="150"/>
      <c r="I97" s="150"/>
      <c r="J97" s="151">
        <f>J128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98</v>
      </c>
      <c r="E98" s="156"/>
      <c r="F98" s="156"/>
      <c r="G98" s="156"/>
      <c r="H98" s="156"/>
      <c r="I98" s="156"/>
      <c r="J98" s="157">
        <f>J129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99</v>
      </c>
      <c r="E99" s="156"/>
      <c r="F99" s="156"/>
      <c r="G99" s="156"/>
      <c r="H99" s="156"/>
      <c r="I99" s="156"/>
      <c r="J99" s="157">
        <f>J149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100</v>
      </c>
      <c r="E100" s="156"/>
      <c r="F100" s="156"/>
      <c r="G100" s="156"/>
      <c r="H100" s="156"/>
      <c r="I100" s="156"/>
      <c r="J100" s="157">
        <f>J152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101</v>
      </c>
      <c r="E101" s="156"/>
      <c r="F101" s="156"/>
      <c r="G101" s="156"/>
      <c r="H101" s="156"/>
      <c r="I101" s="156"/>
      <c r="J101" s="157">
        <f>J179</f>
        <v>0</v>
      </c>
      <c r="K101" s="154"/>
      <c r="L101" s="158"/>
    </row>
    <row r="102" spans="1:31" s="9" customFormat="1" ht="24.95" customHeight="1">
      <c r="B102" s="147"/>
      <c r="C102" s="148"/>
      <c r="D102" s="149" t="s">
        <v>102</v>
      </c>
      <c r="E102" s="150"/>
      <c r="F102" s="150"/>
      <c r="G102" s="150"/>
      <c r="H102" s="150"/>
      <c r="I102" s="150"/>
      <c r="J102" s="151">
        <f>J181</f>
        <v>0</v>
      </c>
      <c r="K102" s="148"/>
      <c r="L102" s="152"/>
    </row>
    <row r="103" spans="1:31" s="10" customFormat="1" ht="19.899999999999999" customHeight="1">
      <c r="B103" s="153"/>
      <c r="C103" s="154"/>
      <c r="D103" s="155" t="s">
        <v>103</v>
      </c>
      <c r="E103" s="156"/>
      <c r="F103" s="156"/>
      <c r="G103" s="156"/>
      <c r="H103" s="156"/>
      <c r="I103" s="156"/>
      <c r="J103" s="157">
        <f>J182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104</v>
      </c>
      <c r="E104" s="156"/>
      <c r="F104" s="156"/>
      <c r="G104" s="156"/>
      <c r="H104" s="156"/>
      <c r="I104" s="156"/>
      <c r="J104" s="157">
        <f>J190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105</v>
      </c>
      <c r="E105" s="156"/>
      <c r="F105" s="156"/>
      <c r="G105" s="156"/>
      <c r="H105" s="156"/>
      <c r="I105" s="156"/>
      <c r="J105" s="157">
        <f>J194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106</v>
      </c>
      <c r="E106" s="156"/>
      <c r="F106" s="156"/>
      <c r="G106" s="156"/>
      <c r="H106" s="156"/>
      <c r="I106" s="156"/>
      <c r="J106" s="157">
        <f>J201</f>
        <v>0</v>
      </c>
      <c r="K106" s="154"/>
      <c r="L106" s="158"/>
    </row>
    <row r="107" spans="1:31" s="10" customFormat="1" ht="19.899999999999999" customHeight="1">
      <c r="B107" s="153"/>
      <c r="C107" s="154"/>
      <c r="D107" s="155" t="s">
        <v>107</v>
      </c>
      <c r="E107" s="156"/>
      <c r="F107" s="156"/>
      <c r="G107" s="156"/>
      <c r="H107" s="156"/>
      <c r="I107" s="156"/>
      <c r="J107" s="157">
        <f>J205</f>
        <v>0</v>
      </c>
      <c r="K107" s="154"/>
      <c r="L107" s="158"/>
    </row>
    <row r="108" spans="1:31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63" s="2" customFormat="1" ht="6.95" customHeight="1">
      <c r="A113" s="34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4.95" customHeight="1">
      <c r="A114" s="34"/>
      <c r="B114" s="35"/>
      <c r="C114" s="23" t="s">
        <v>108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2" customHeight="1">
      <c r="A116" s="34"/>
      <c r="B116" s="35"/>
      <c r="C116" s="29" t="s">
        <v>16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6.5" customHeight="1">
      <c r="A117" s="34"/>
      <c r="B117" s="35"/>
      <c r="C117" s="36"/>
      <c r="D117" s="36"/>
      <c r="E117" s="291" t="str">
        <f>E7</f>
        <v>Obnova zatrubeného potoka U KINA Vrchlabí</v>
      </c>
      <c r="F117" s="292"/>
      <c r="G117" s="292"/>
      <c r="H117" s="292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90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2" t="str">
        <f>E9</f>
        <v>IO20642 - Obnova vodovodního řadu</v>
      </c>
      <c r="F119" s="293"/>
      <c r="G119" s="293"/>
      <c r="H119" s="293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F12</f>
        <v xml:space="preserve"> </v>
      </c>
      <c r="G121" s="36"/>
      <c r="H121" s="36"/>
      <c r="I121" s="29" t="s">
        <v>22</v>
      </c>
      <c r="J121" s="66" t="str">
        <f>IF(J12="","",J12)</f>
        <v>22. 7. 2025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E15</f>
        <v xml:space="preserve"> </v>
      </c>
      <c r="G123" s="36"/>
      <c r="H123" s="36"/>
      <c r="I123" s="29" t="s">
        <v>30</v>
      </c>
      <c r="J123" s="32" t="str">
        <f>E21</f>
        <v>Ing. Aleš Kreisl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28</v>
      </c>
      <c r="D124" s="36"/>
      <c r="E124" s="36"/>
      <c r="F124" s="27" t="str">
        <f>IF(E18="","",E18)</f>
        <v>Vyplň údaj</v>
      </c>
      <c r="G124" s="36"/>
      <c r="H124" s="36"/>
      <c r="I124" s="29" t="s">
        <v>33</v>
      </c>
      <c r="J124" s="32" t="str">
        <f>E24</f>
        <v>Ing. Roman Charvát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59"/>
      <c r="B126" s="160"/>
      <c r="C126" s="161" t="s">
        <v>109</v>
      </c>
      <c r="D126" s="162" t="s">
        <v>61</v>
      </c>
      <c r="E126" s="162" t="s">
        <v>57</v>
      </c>
      <c r="F126" s="162" t="s">
        <v>58</v>
      </c>
      <c r="G126" s="162" t="s">
        <v>110</v>
      </c>
      <c r="H126" s="162" t="s">
        <v>111</v>
      </c>
      <c r="I126" s="162" t="s">
        <v>112</v>
      </c>
      <c r="J126" s="162" t="s">
        <v>94</v>
      </c>
      <c r="K126" s="163" t="s">
        <v>113</v>
      </c>
      <c r="L126" s="164"/>
      <c r="M126" s="75" t="s">
        <v>1</v>
      </c>
      <c r="N126" s="76" t="s">
        <v>40</v>
      </c>
      <c r="O126" s="76" t="s">
        <v>114</v>
      </c>
      <c r="P126" s="76" t="s">
        <v>115</v>
      </c>
      <c r="Q126" s="76" t="s">
        <v>116</v>
      </c>
      <c r="R126" s="76" t="s">
        <v>117</v>
      </c>
      <c r="S126" s="76" t="s">
        <v>118</v>
      </c>
      <c r="T126" s="77" t="s">
        <v>119</v>
      </c>
      <c r="U126" s="159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/>
    </row>
    <row r="127" spans="1:63" s="2" customFormat="1" ht="22.9" customHeight="1">
      <c r="A127" s="34"/>
      <c r="B127" s="35"/>
      <c r="C127" s="82" t="s">
        <v>120</v>
      </c>
      <c r="D127" s="36"/>
      <c r="E127" s="36"/>
      <c r="F127" s="36"/>
      <c r="G127" s="36"/>
      <c r="H127" s="36"/>
      <c r="I127" s="36"/>
      <c r="J127" s="165">
        <f>BK127</f>
        <v>0</v>
      </c>
      <c r="K127" s="36"/>
      <c r="L127" s="39"/>
      <c r="M127" s="78"/>
      <c r="N127" s="166"/>
      <c r="O127" s="79"/>
      <c r="P127" s="167">
        <f>P128+P181</f>
        <v>0</v>
      </c>
      <c r="Q127" s="79"/>
      <c r="R127" s="167">
        <f>R128+R181</f>
        <v>1.1092831760000001</v>
      </c>
      <c r="S127" s="79"/>
      <c r="T127" s="168">
        <f>T128+T181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75</v>
      </c>
      <c r="AU127" s="17" t="s">
        <v>96</v>
      </c>
      <c r="BK127" s="169">
        <f>BK128+BK181</f>
        <v>0</v>
      </c>
    </row>
    <row r="128" spans="1:63" s="12" customFormat="1" ht="25.9" customHeight="1">
      <c r="B128" s="170"/>
      <c r="C128" s="171"/>
      <c r="D128" s="172" t="s">
        <v>75</v>
      </c>
      <c r="E128" s="173" t="s">
        <v>121</v>
      </c>
      <c r="F128" s="173" t="s">
        <v>122</v>
      </c>
      <c r="G128" s="171"/>
      <c r="H128" s="171"/>
      <c r="I128" s="174"/>
      <c r="J128" s="175">
        <f>BK128</f>
        <v>0</v>
      </c>
      <c r="K128" s="171"/>
      <c r="L128" s="176"/>
      <c r="M128" s="177"/>
      <c r="N128" s="178"/>
      <c r="O128" s="178"/>
      <c r="P128" s="179">
        <f>P129+P149+P152+P179</f>
        <v>0</v>
      </c>
      <c r="Q128" s="178"/>
      <c r="R128" s="179">
        <f>R129+R149+R152+R179</f>
        <v>1.1092831760000001</v>
      </c>
      <c r="S128" s="178"/>
      <c r="T128" s="180">
        <f>T129+T149+T152+T179</f>
        <v>0</v>
      </c>
      <c r="AR128" s="181" t="s">
        <v>8</v>
      </c>
      <c r="AT128" s="182" t="s">
        <v>75</v>
      </c>
      <c r="AU128" s="182" t="s">
        <v>76</v>
      </c>
      <c r="AY128" s="181" t="s">
        <v>123</v>
      </c>
      <c r="BK128" s="183">
        <f>BK129+BK149+BK152+BK179</f>
        <v>0</v>
      </c>
    </row>
    <row r="129" spans="1:65" s="12" customFormat="1" ht="22.9" customHeight="1">
      <c r="B129" s="170"/>
      <c r="C129" s="171"/>
      <c r="D129" s="172" t="s">
        <v>75</v>
      </c>
      <c r="E129" s="184" t="s">
        <v>8</v>
      </c>
      <c r="F129" s="184" t="s">
        <v>124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SUM(P130:P148)</f>
        <v>0</v>
      </c>
      <c r="Q129" s="178"/>
      <c r="R129" s="179">
        <f>SUM(R130:R148)</f>
        <v>0.11720217599999999</v>
      </c>
      <c r="S129" s="178"/>
      <c r="T129" s="180">
        <f>SUM(T130:T148)</f>
        <v>0</v>
      </c>
      <c r="AR129" s="181" t="s">
        <v>8</v>
      </c>
      <c r="AT129" s="182" t="s">
        <v>75</v>
      </c>
      <c r="AU129" s="182" t="s">
        <v>8</v>
      </c>
      <c r="AY129" s="181" t="s">
        <v>123</v>
      </c>
      <c r="BK129" s="183">
        <f>SUM(BK130:BK148)</f>
        <v>0</v>
      </c>
    </row>
    <row r="130" spans="1:65" s="2" customFormat="1" ht="24.2" customHeight="1">
      <c r="A130" s="34"/>
      <c r="B130" s="35"/>
      <c r="C130" s="186" t="s">
        <v>8</v>
      </c>
      <c r="D130" s="186" t="s">
        <v>125</v>
      </c>
      <c r="E130" s="187" t="s">
        <v>126</v>
      </c>
      <c r="F130" s="188" t="s">
        <v>127</v>
      </c>
      <c r="G130" s="189" t="s">
        <v>128</v>
      </c>
      <c r="H130" s="190">
        <v>991.95</v>
      </c>
      <c r="I130" s="191"/>
      <c r="J130" s="190">
        <f>ROUND(I130*H130,0)</f>
        <v>0</v>
      </c>
      <c r="K130" s="188" t="s">
        <v>129</v>
      </c>
      <c r="L130" s="39"/>
      <c r="M130" s="192" t="s">
        <v>1</v>
      </c>
      <c r="N130" s="193" t="s">
        <v>41</v>
      </c>
      <c r="O130" s="71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6" t="s">
        <v>130</v>
      </c>
      <c r="AT130" s="196" t="s">
        <v>125</v>
      </c>
      <c r="AU130" s="196" t="s">
        <v>85</v>
      </c>
      <c r="AY130" s="17" t="s">
        <v>123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7" t="s">
        <v>8</v>
      </c>
      <c r="BK130" s="197">
        <f>ROUND(I130*H130,0)</f>
        <v>0</v>
      </c>
      <c r="BL130" s="17" t="s">
        <v>130</v>
      </c>
      <c r="BM130" s="196" t="s">
        <v>131</v>
      </c>
    </row>
    <row r="131" spans="1:65" s="13" customFormat="1" ht="11.25">
      <c r="B131" s="198"/>
      <c r="C131" s="199"/>
      <c r="D131" s="200" t="s">
        <v>132</v>
      </c>
      <c r="E131" s="201" t="s">
        <v>1</v>
      </c>
      <c r="F131" s="202" t="s">
        <v>133</v>
      </c>
      <c r="G131" s="199"/>
      <c r="H131" s="203">
        <v>991.95</v>
      </c>
      <c r="I131" s="204"/>
      <c r="J131" s="199"/>
      <c r="K131" s="199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132</v>
      </c>
      <c r="AU131" s="209" t="s">
        <v>85</v>
      </c>
      <c r="AV131" s="13" t="s">
        <v>85</v>
      </c>
      <c r="AW131" s="13" t="s">
        <v>32</v>
      </c>
      <c r="AX131" s="13" t="s">
        <v>8</v>
      </c>
      <c r="AY131" s="209" t="s">
        <v>123</v>
      </c>
    </row>
    <row r="132" spans="1:65" s="2" customFormat="1" ht="44.25" customHeight="1">
      <c r="A132" s="34"/>
      <c r="B132" s="35"/>
      <c r="C132" s="186" t="s">
        <v>85</v>
      </c>
      <c r="D132" s="186" t="s">
        <v>125</v>
      </c>
      <c r="E132" s="187" t="s">
        <v>134</v>
      </c>
      <c r="F132" s="188" t="s">
        <v>135</v>
      </c>
      <c r="G132" s="189" t="s">
        <v>128</v>
      </c>
      <c r="H132" s="190">
        <v>100.8</v>
      </c>
      <c r="I132" s="191"/>
      <c r="J132" s="190">
        <f>ROUND(I132*H132,0)</f>
        <v>0</v>
      </c>
      <c r="K132" s="188" t="s">
        <v>129</v>
      </c>
      <c r="L132" s="39"/>
      <c r="M132" s="192" t="s">
        <v>1</v>
      </c>
      <c r="N132" s="193" t="s">
        <v>41</v>
      </c>
      <c r="O132" s="71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130</v>
      </c>
      <c r="AT132" s="196" t="s">
        <v>125</v>
      </c>
      <c r="AU132" s="196" t="s">
        <v>85</v>
      </c>
      <c r="AY132" s="17" t="s">
        <v>123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</v>
      </c>
      <c r="BK132" s="197">
        <f>ROUND(I132*H132,0)</f>
        <v>0</v>
      </c>
      <c r="BL132" s="17" t="s">
        <v>130</v>
      </c>
      <c r="BM132" s="196" t="s">
        <v>136</v>
      </c>
    </row>
    <row r="133" spans="1:65" s="13" customFormat="1" ht="11.25">
      <c r="B133" s="198"/>
      <c r="C133" s="199"/>
      <c r="D133" s="200" t="s">
        <v>132</v>
      </c>
      <c r="E133" s="201" t="s">
        <v>1</v>
      </c>
      <c r="F133" s="202" t="s">
        <v>137</v>
      </c>
      <c r="G133" s="199"/>
      <c r="H133" s="203">
        <v>100.8</v>
      </c>
      <c r="I133" s="204"/>
      <c r="J133" s="199"/>
      <c r="K133" s="199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132</v>
      </c>
      <c r="AU133" s="209" t="s">
        <v>85</v>
      </c>
      <c r="AV133" s="13" t="s">
        <v>85</v>
      </c>
      <c r="AW133" s="13" t="s">
        <v>32</v>
      </c>
      <c r="AX133" s="13" t="s">
        <v>8</v>
      </c>
      <c r="AY133" s="209" t="s">
        <v>123</v>
      </c>
    </row>
    <row r="134" spans="1:65" s="2" customFormat="1" ht="21.75" customHeight="1">
      <c r="A134" s="34"/>
      <c r="B134" s="35"/>
      <c r="C134" s="186" t="s">
        <v>138</v>
      </c>
      <c r="D134" s="186" t="s">
        <v>125</v>
      </c>
      <c r="E134" s="187" t="s">
        <v>139</v>
      </c>
      <c r="F134" s="188" t="s">
        <v>140</v>
      </c>
      <c r="G134" s="189" t="s">
        <v>141</v>
      </c>
      <c r="H134" s="190">
        <v>201.6</v>
      </c>
      <c r="I134" s="191"/>
      <c r="J134" s="190">
        <f>ROUND(I134*H134,0)</f>
        <v>0</v>
      </c>
      <c r="K134" s="188" t="s">
        <v>129</v>
      </c>
      <c r="L134" s="39"/>
      <c r="M134" s="192" t="s">
        <v>1</v>
      </c>
      <c r="N134" s="193" t="s">
        <v>41</v>
      </c>
      <c r="O134" s="71"/>
      <c r="P134" s="194">
        <f>O134*H134</f>
        <v>0</v>
      </c>
      <c r="Q134" s="194">
        <v>5.8135999999999995E-4</v>
      </c>
      <c r="R134" s="194">
        <f>Q134*H134</f>
        <v>0.11720217599999999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130</v>
      </c>
      <c r="AT134" s="196" t="s">
        <v>125</v>
      </c>
      <c r="AU134" s="196" t="s">
        <v>85</v>
      </c>
      <c r="AY134" s="17" t="s">
        <v>123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</v>
      </c>
      <c r="BK134" s="197">
        <f>ROUND(I134*H134,0)</f>
        <v>0</v>
      </c>
      <c r="BL134" s="17" t="s">
        <v>130</v>
      </c>
      <c r="BM134" s="196" t="s">
        <v>142</v>
      </c>
    </row>
    <row r="135" spans="1:65" s="13" customFormat="1" ht="11.25">
      <c r="B135" s="198"/>
      <c r="C135" s="199"/>
      <c r="D135" s="200" t="s">
        <v>132</v>
      </c>
      <c r="E135" s="201" t="s">
        <v>1</v>
      </c>
      <c r="F135" s="202" t="s">
        <v>143</v>
      </c>
      <c r="G135" s="199"/>
      <c r="H135" s="203">
        <v>201.6</v>
      </c>
      <c r="I135" s="204"/>
      <c r="J135" s="199"/>
      <c r="K135" s="199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132</v>
      </c>
      <c r="AU135" s="209" t="s">
        <v>85</v>
      </c>
      <c r="AV135" s="13" t="s">
        <v>85</v>
      </c>
      <c r="AW135" s="13" t="s">
        <v>32</v>
      </c>
      <c r="AX135" s="13" t="s">
        <v>8</v>
      </c>
      <c r="AY135" s="209" t="s">
        <v>123</v>
      </c>
    </row>
    <row r="136" spans="1:65" s="2" customFormat="1" ht="21.75" customHeight="1">
      <c r="A136" s="34"/>
      <c r="B136" s="35"/>
      <c r="C136" s="186" t="s">
        <v>130</v>
      </c>
      <c r="D136" s="186" t="s">
        <v>125</v>
      </c>
      <c r="E136" s="187" t="s">
        <v>144</v>
      </c>
      <c r="F136" s="188" t="s">
        <v>145</v>
      </c>
      <c r="G136" s="189" t="s">
        <v>141</v>
      </c>
      <c r="H136" s="190">
        <v>201.6</v>
      </c>
      <c r="I136" s="191"/>
      <c r="J136" s="190">
        <f>ROUND(I136*H136,0)</f>
        <v>0</v>
      </c>
      <c r="K136" s="188" t="s">
        <v>129</v>
      </c>
      <c r="L136" s="39"/>
      <c r="M136" s="192" t="s">
        <v>1</v>
      </c>
      <c r="N136" s="193" t="s">
        <v>41</v>
      </c>
      <c r="O136" s="71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130</v>
      </c>
      <c r="AT136" s="196" t="s">
        <v>125</v>
      </c>
      <c r="AU136" s="196" t="s">
        <v>85</v>
      </c>
      <c r="AY136" s="17" t="s">
        <v>123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</v>
      </c>
      <c r="BK136" s="197">
        <f>ROUND(I136*H136,0)</f>
        <v>0</v>
      </c>
      <c r="BL136" s="17" t="s">
        <v>130</v>
      </c>
      <c r="BM136" s="196" t="s">
        <v>146</v>
      </c>
    </row>
    <row r="137" spans="1:65" s="2" customFormat="1" ht="37.9" customHeight="1">
      <c r="A137" s="34"/>
      <c r="B137" s="35"/>
      <c r="C137" s="186" t="s">
        <v>147</v>
      </c>
      <c r="D137" s="186" t="s">
        <v>125</v>
      </c>
      <c r="E137" s="187" t="s">
        <v>148</v>
      </c>
      <c r="F137" s="188" t="s">
        <v>149</v>
      </c>
      <c r="G137" s="189" t="s">
        <v>128</v>
      </c>
      <c r="H137" s="190">
        <v>201.6</v>
      </c>
      <c r="I137" s="191"/>
      <c r="J137" s="190">
        <f>ROUND(I137*H137,0)</f>
        <v>0</v>
      </c>
      <c r="K137" s="188" t="s">
        <v>129</v>
      </c>
      <c r="L137" s="39"/>
      <c r="M137" s="192" t="s">
        <v>1</v>
      </c>
      <c r="N137" s="193" t="s">
        <v>41</v>
      </c>
      <c r="O137" s="71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6" t="s">
        <v>130</v>
      </c>
      <c r="AT137" s="196" t="s">
        <v>125</v>
      </c>
      <c r="AU137" s="196" t="s">
        <v>85</v>
      </c>
      <c r="AY137" s="17" t="s">
        <v>123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</v>
      </c>
      <c r="BK137" s="197">
        <f>ROUND(I137*H137,0)</f>
        <v>0</v>
      </c>
      <c r="BL137" s="17" t="s">
        <v>130</v>
      </c>
      <c r="BM137" s="196" t="s">
        <v>150</v>
      </c>
    </row>
    <row r="138" spans="1:65" s="13" customFormat="1" ht="11.25">
      <c r="B138" s="198"/>
      <c r="C138" s="199"/>
      <c r="D138" s="200" t="s">
        <v>132</v>
      </c>
      <c r="E138" s="201" t="s">
        <v>1</v>
      </c>
      <c r="F138" s="202" t="s">
        <v>151</v>
      </c>
      <c r="G138" s="199"/>
      <c r="H138" s="203">
        <v>201.6</v>
      </c>
      <c r="I138" s="204"/>
      <c r="J138" s="199"/>
      <c r="K138" s="199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132</v>
      </c>
      <c r="AU138" s="209" t="s">
        <v>85</v>
      </c>
      <c r="AV138" s="13" t="s">
        <v>85</v>
      </c>
      <c r="AW138" s="13" t="s">
        <v>32</v>
      </c>
      <c r="AX138" s="13" t="s">
        <v>8</v>
      </c>
      <c r="AY138" s="209" t="s">
        <v>123</v>
      </c>
    </row>
    <row r="139" spans="1:65" s="2" customFormat="1" ht="33" customHeight="1">
      <c r="A139" s="34"/>
      <c r="B139" s="35"/>
      <c r="C139" s="186" t="s">
        <v>152</v>
      </c>
      <c r="D139" s="186" t="s">
        <v>125</v>
      </c>
      <c r="E139" s="187" t="s">
        <v>153</v>
      </c>
      <c r="F139" s="188" t="s">
        <v>154</v>
      </c>
      <c r="G139" s="189" t="s">
        <v>155</v>
      </c>
      <c r="H139" s="190">
        <v>403.2</v>
      </c>
      <c r="I139" s="191"/>
      <c r="J139" s="190">
        <f>ROUND(I139*H139,0)</f>
        <v>0</v>
      </c>
      <c r="K139" s="188" t="s">
        <v>129</v>
      </c>
      <c r="L139" s="39"/>
      <c r="M139" s="192" t="s">
        <v>1</v>
      </c>
      <c r="N139" s="193" t="s">
        <v>41</v>
      </c>
      <c r="O139" s="71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130</v>
      </c>
      <c r="AT139" s="196" t="s">
        <v>125</v>
      </c>
      <c r="AU139" s="196" t="s">
        <v>85</v>
      </c>
      <c r="AY139" s="17" t="s">
        <v>123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</v>
      </c>
      <c r="BK139" s="197">
        <f>ROUND(I139*H139,0)</f>
        <v>0</v>
      </c>
      <c r="BL139" s="17" t="s">
        <v>130</v>
      </c>
      <c r="BM139" s="196" t="s">
        <v>156</v>
      </c>
    </row>
    <row r="140" spans="1:65" s="13" customFormat="1" ht="11.25">
      <c r="B140" s="198"/>
      <c r="C140" s="199"/>
      <c r="D140" s="200" t="s">
        <v>132</v>
      </c>
      <c r="E140" s="201" t="s">
        <v>1</v>
      </c>
      <c r="F140" s="202" t="s">
        <v>157</v>
      </c>
      <c r="G140" s="199"/>
      <c r="H140" s="203">
        <v>403.2</v>
      </c>
      <c r="I140" s="204"/>
      <c r="J140" s="199"/>
      <c r="K140" s="199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132</v>
      </c>
      <c r="AU140" s="209" t="s">
        <v>85</v>
      </c>
      <c r="AV140" s="13" t="s">
        <v>85</v>
      </c>
      <c r="AW140" s="13" t="s">
        <v>32</v>
      </c>
      <c r="AX140" s="13" t="s">
        <v>8</v>
      </c>
      <c r="AY140" s="209" t="s">
        <v>123</v>
      </c>
    </row>
    <row r="141" spans="1:65" s="2" customFormat="1" ht="24.2" customHeight="1">
      <c r="A141" s="34"/>
      <c r="B141" s="35"/>
      <c r="C141" s="186" t="s">
        <v>158</v>
      </c>
      <c r="D141" s="186" t="s">
        <v>125</v>
      </c>
      <c r="E141" s="187" t="s">
        <v>159</v>
      </c>
      <c r="F141" s="188" t="s">
        <v>160</v>
      </c>
      <c r="G141" s="189" t="s">
        <v>128</v>
      </c>
      <c r="H141" s="190">
        <v>69.3</v>
      </c>
      <c r="I141" s="191"/>
      <c r="J141" s="190">
        <f>ROUND(I141*H141,0)</f>
        <v>0</v>
      </c>
      <c r="K141" s="188" t="s">
        <v>129</v>
      </c>
      <c r="L141" s="39"/>
      <c r="M141" s="192" t="s">
        <v>1</v>
      </c>
      <c r="N141" s="193" t="s">
        <v>41</v>
      </c>
      <c r="O141" s="71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130</v>
      </c>
      <c r="AT141" s="196" t="s">
        <v>125</v>
      </c>
      <c r="AU141" s="196" t="s">
        <v>85</v>
      </c>
      <c r="AY141" s="17" t="s">
        <v>123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</v>
      </c>
      <c r="BK141" s="197">
        <f>ROUND(I141*H141,0)</f>
        <v>0</v>
      </c>
      <c r="BL141" s="17" t="s">
        <v>130</v>
      </c>
      <c r="BM141" s="196" t="s">
        <v>161</v>
      </c>
    </row>
    <row r="142" spans="1:65" s="13" customFormat="1" ht="11.25">
      <c r="B142" s="198"/>
      <c r="C142" s="199"/>
      <c r="D142" s="200" t="s">
        <v>132</v>
      </c>
      <c r="E142" s="201" t="s">
        <v>1</v>
      </c>
      <c r="F142" s="202" t="s">
        <v>162</v>
      </c>
      <c r="G142" s="199"/>
      <c r="H142" s="203">
        <v>69.3</v>
      </c>
      <c r="I142" s="204"/>
      <c r="J142" s="199"/>
      <c r="K142" s="199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132</v>
      </c>
      <c r="AU142" s="209" t="s">
        <v>85</v>
      </c>
      <c r="AV142" s="13" t="s">
        <v>85</v>
      </c>
      <c r="AW142" s="13" t="s">
        <v>32</v>
      </c>
      <c r="AX142" s="13" t="s">
        <v>8</v>
      </c>
      <c r="AY142" s="209" t="s">
        <v>123</v>
      </c>
    </row>
    <row r="143" spans="1:65" s="2" customFormat="1" ht="16.5" customHeight="1">
      <c r="A143" s="34"/>
      <c r="B143" s="35"/>
      <c r="C143" s="210" t="s">
        <v>163</v>
      </c>
      <c r="D143" s="210" t="s">
        <v>164</v>
      </c>
      <c r="E143" s="211" t="s">
        <v>165</v>
      </c>
      <c r="F143" s="212" t="s">
        <v>166</v>
      </c>
      <c r="G143" s="213" t="s">
        <v>155</v>
      </c>
      <c r="H143" s="214">
        <v>138.6</v>
      </c>
      <c r="I143" s="215"/>
      <c r="J143" s="214">
        <f>ROUND(I143*H143,0)</f>
        <v>0</v>
      </c>
      <c r="K143" s="212" t="s">
        <v>129</v>
      </c>
      <c r="L143" s="216"/>
      <c r="M143" s="217" t="s">
        <v>1</v>
      </c>
      <c r="N143" s="218" t="s">
        <v>41</v>
      </c>
      <c r="O143" s="71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163</v>
      </c>
      <c r="AT143" s="196" t="s">
        <v>164</v>
      </c>
      <c r="AU143" s="196" t="s">
        <v>85</v>
      </c>
      <c r="AY143" s="17" t="s">
        <v>123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8</v>
      </c>
      <c r="BK143" s="197">
        <f>ROUND(I143*H143,0)</f>
        <v>0</v>
      </c>
      <c r="BL143" s="17" t="s">
        <v>130</v>
      </c>
      <c r="BM143" s="196" t="s">
        <v>167</v>
      </c>
    </row>
    <row r="144" spans="1:65" s="13" customFormat="1" ht="11.25">
      <c r="B144" s="198"/>
      <c r="C144" s="199"/>
      <c r="D144" s="200" t="s">
        <v>132</v>
      </c>
      <c r="E144" s="201" t="s">
        <v>1</v>
      </c>
      <c r="F144" s="202" t="s">
        <v>168</v>
      </c>
      <c r="G144" s="199"/>
      <c r="H144" s="203">
        <v>138.6</v>
      </c>
      <c r="I144" s="204"/>
      <c r="J144" s="199"/>
      <c r="K144" s="199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132</v>
      </c>
      <c r="AU144" s="209" t="s">
        <v>85</v>
      </c>
      <c r="AV144" s="13" t="s">
        <v>85</v>
      </c>
      <c r="AW144" s="13" t="s">
        <v>32</v>
      </c>
      <c r="AX144" s="13" t="s">
        <v>8</v>
      </c>
      <c r="AY144" s="209" t="s">
        <v>123</v>
      </c>
    </row>
    <row r="145" spans="1:65" s="2" customFormat="1" ht="24.2" customHeight="1">
      <c r="A145" s="34"/>
      <c r="B145" s="35"/>
      <c r="C145" s="186" t="s">
        <v>169</v>
      </c>
      <c r="D145" s="186" t="s">
        <v>125</v>
      </c>
      <c r="E145" s="187" t="s">
        <v>170</v>
      </c>
      <c r="F145" s="188" t="s">
        <v>171</v>
      </c>
      <c r="G145" s="189" t="s">
        <v>128</v>
      </c>
      <c r="H145" s="190">
        <v>25.2</v>
      </c>
      <c r="I145" s="191"/>
      <c r="J145" s="190">
        <f>ROUND(I145*H145,0)</f>
        <v>0</v>
      </c>
      <c r="K145" s="188" t="s">
        <v>129</v>
      </c>
      <c r="L145" s="39"/>
      <c r="M145" s="192" t="s">
        <v>1</v>
      </c>
      <c r="N145" s="193" t="s">
        <v>41</v>
      </c>
      <c r="O145" s="71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130</v>
      </c>
      <c r="AT145" s="196" t="s">
        <v>125</v>
      </c>
      <c r="AU145" s="196" t="s">
        <v>85</v>
      </c>
      <c r="AY145" s="17" t="s">
        <v>123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</v>
      </c>
      <c r="BK145" s="197">
        <f>ROUND(I145*H145,0)</f>
        <v>0</v>
      </c>
      <c r="BL145" s="17" t="s">
        <v>130</v>
      </c>
      <c r="BM145" s="196" t="s">
        <v>172</v>
      </c>
    </row>
    <row r="146" spans="1:65" s="13" customFormat="1" ht="11.25">
      <c r="B146" s="198"/>
      <c r="C146" s="199"/>
      <c r="D146" s="200" t="s">
        <v>132</v>
      </c>
      <c r="E146" s="201" t="s">
        <v>1</v>
      </c>
      <c r="F146" s="202" t="s">
        <v>173</v>
      </c>
      <c r="G146" s="199"/>
      <c r="H146" s="203">
        <v>25.2</v>
      </c>
      <c r="I146" s="204"/>
      <c r="J146" s="199"/>
      <c r="K146" s="199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132</v>
      </c>
      <c r="AU146" s="209" t="s">
        <v>85</v>
      </c>
      <c r="AV146" s="13" t="s">
        <v>85</v>
      </c>
      <c r="AW146" s="13" t="s">
        <v>32</v>
      </c>
      <c r="AX146" s="13" t="s">
        <v>8</v>
      </c>
      <c r="AY146" s="209" t="s">
        <v>123</v>
      </c>
    </row>
    <row r="147" spans="1:65" s="2" customFormat="1" ht="16.5" customHeight="1">
      <c r="A147" s="34"/>
      <c r="B147" s="35"/>
      <c r="C147" s="210" t="s">
        <v>174</v>
      </c>
      <c r="D147" s="210" t="s">
        <v>164</v>
      </c>
      <c r="E147" s="211" t="s">
        <v>165</v>
      </c>
      <c r="F147" s="212" t="s">
        <v>166</v>
      </c>
      <c r="G147" s="213" t="s">
        <v>155</v>
      </c>
      <c r="H147" s="214">
        <v>400.24</v>
      </c>
      <c r="I147" s="215"/>
      <c r="J147" s="214">
        <f>ROUND(I147*H147,0)</f>
        <v>0</v>
      </c>
      <c r="K147" s="212" t="s">
        <v>129</v>
      </c>
      <c r="L147" s="216"/>
      <c r="M147" s="217" t="s">
        <v>1</v>
      </c>
      <c r="N147" s="218" t="s">
        <v>41</v>
      </c>
      <c r="O147" s="71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6" t="s">
        <v>163</v>
      </c>
      <c r="AT147" s="196" t="s">
        <v>164</v>
      </c>
      <c r="AU147" s="196" t="s">
        <v>85</v>
      </c>
      <c r="AY147" s="17" t="s">
        <v>123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</v>
      </c>
      <c r="BK147" s="197">
        <f>ROUND(I147*H147,0)</f>
        <v>0</v>
      </c>
      <c r="BL147" s="17" t="s">
        <v>130</v>
      </c>
      <c r="BM147" s="196" t="s">
        <v>175</v>
      </c>
    </row>
    <row r="148" spans="1:65" s="13" customFormat="1" ht="11.25">
      <c r="B148" s="198"/>
      <c r="C148" s="199"/>
      <c r="D148" s="200" t="s">
        <v>132</v>
      </c>
      <c r="E148" s="201" t="s">
        <v>1</v>
      </c>
      <c r="F148" s="202" t="s">
        <v>176</v>
      </c>
      <c r="G148" s="199"/>
      <c r="H148" s="203">
        <v>400.24</v>
      </c>
      <c r="I148" s="204"/>
      <c r="J148" s="199"/>
      <c r="K148" s="199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132</v>
      </c>
      <c r="AU148" s="209" t="s">
        <v>85</v>
      </c>
      <c r="AV148" s="13" t="s">
        <v>85</v>
      </c>
      <c r="AW148" s="13" t="s">
        <v>32</v>
      </c>
      <c r="AX148" s="13" t="s">
        <v>8</v>
      </c>
      <c r="AY148" s="209" t="s">
        <v>123</v>
      </c>
    </row>
    <row r="149" spans="1:65" s="12" customFormat="1" ht="22.9" customHeight="1">
      <c r="B149" s="170"/>
      <c r="C149" s="171"/>
      <c r="D149" s="172" t="s">
        <v>75</v>
      </c>
      <c r="E149" s="184" t="s">
        <v>130</v>
      </c>
      <c r="F149" s="184" t="s">
        <v>177</v>
      </c>
      <c r="G149" s="171"/>
      <c r="H149" s="171"/>
      <c r="I149" s="174"/>
      <c r="J149" s="185">
        <f>BK149</f>
        <v>0</v>
      </c>
      <c r="K149" s="171"/>
      <c r="L149" s="176"/>
      <c r="M149" s="177"/>
      <c r="N149" s="178"/>
      <c r="O149" s="178"/>
      <c r="P149" s="179">
        <f>SUM(P150:P151)</f>
        <v>0</v>
      </c>
      <c r="Q149" s="178"/>
      <c r="R149" s="179">
        <f>SUM(R150:R151)</f>
        <v>0</v>
      </c>
      <c r="S149" s="178"/>
      <c r="T149" s="180">
        <f>SUM(T150:T151)</f>
        <v>0</v>
      </c>
      <c r="AR149" s="181" t="s">
        <v>8</v>
      </c>
      <c r="AT149" s="182" t="s">
        <v>75</v>
      </c>
      <c r="AU149" s="182" t="s">
        <v>8</v>
      </c>
      <c r="AY149" s="181" t="s">
        <v>123</v>
      </c>
      <c r="BK149" s="183">
        <f>SUM(BK150:BK151)</f>
        <v>0</v>
      </c>
    </row>
    <row r="150" spans="1:65" s="2" customFormat="1" ht="16.5" customHeight="1">
      <c r="A150" s="34"/>
      <c r="B150" s="35"/>
      <c r="C150" s="186" t="s">
        <v>178</v>
      </c>
      <c r="D150" s="186" t="s">
        <v>125</v>
      </c>
      <c r="E150" s="187" t="s">
        <v>179</v>
      </c>
      <c r="F150" s="188" t="s">
        <v>180</v>
      </c>
      <c r="G150" s="189" t="s">
        <v>128</v>
      </c>
      <c r="H150" s="190">
        <v>6.3</v>
      </c>
      <c r="I150" s="191"/>
      <c r="J150" s="190">
        <f>ROUND(I150*H150,0)</f>
        <v>0</v>
      </c>
      <c r="K150" s="188" t="s">
        <v>129</v>
      </c>
      <c r="L150" s="39"/>
      <c r="M150" s="192" t="s">
        <v>1</v>
      </c>
      <c r="N150" s="193" t="s">
        <v>41</v>
      </c>
      <c r="O150" s="71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6" t="s">
        <v>130</v>
      </c>
      <c r="AT150" s="196" t="s">
        <v>125</v>
      </c>
      <c r="AU150" s="196" t="s">
        <v>85</v>
      </c>
      <c r="AY150" s="17" t="s">
        <v>123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8</v>
      </c>
      <c r="BK150" s="197">
        <f>ROUND(I150*H150,0)</f>
        <v>0</v>
      </c>
      <c r="BL150" s="17" t="s">
        <v>130</v>
      </c>
      <c r="BM150" s="196" t="s">
        <v>181</v>
      </c>
    </row>
    <row r="151" spans="1:65" s="13" customFormat="1" ht="11.25">
      <c r="B151" s="198"/>
      <c r="C151" s="199"/>
      <c r="D151" s="200" t="s">
        <v>132</v>
      </c>
      <c r="E151" s="201" t="s">
        <v>1</v>
      </c>
      <c r="F151" s="202" t="s">
        <v>182</v>
      </c>
      <c r="G151" s="199"/>
      <c r="H151" s="203">
        <v>6.3</v>
      </c>
      <c r="I151" s="204"/>
      <c r="J151" s="199"/>
      <c r="K151" s="199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132</v>
      </c>
      <c r="AU151" s="209" t="s">
        <v>85</v>
      </c>
      <c r="AV151" s="13" t="s">
        <v>85</v>
      </c>
      <c r="AW151" s="13" t="s">
        <v>32</v>
      </c>
      <c r="AX151" s="13" t="s">
        <v>8</v>
      </c>
      <c r="AY151" s="209" t="s">
        <v>123</v>
      </c>
    </row>
    <row r="152" spans="1:65" s="12" customFormat="1" ht="22.9" customHeight="1">
      <c r="B152" s="170"/>
      <c r="C152" s="171"/>
      <c r="D152" s="172" t="s">
        <v>75</v>
      </c>
      <c r="E152" s="184" t="s">
        <v>163</v>
      </c>
      <c r="F152" s="184" t="s">
        <v>183</v>
      </c>
      <c r="G152" s="171"/>
      <c r="H152" s="171"/>
      <c r="I152" s="174"/>
      <c r="J152" s="185">
        <f>BK152</f>
        <v>0</v>
      </c>
      <c r="K152" s="171"/>
      <c r="L152" s="176"/>
      <c r="M152" s="177"/>
      <c r="N152" s="178"/>
      <c r="O152" s="178"/>
      <c r="P152" s="179">
        <f>SUM(P153:P178)</f>
        <v>0</v>
      </c>
      <c r="Q152" s="178"/>
      <c r="R152" s="179">
        <f>SUM(R153:R178)</f>
        <v>0.9920810000000001</v>
      </c>
      <c r="S152" s="178"/>
      <c r="T152" s="180">
        <f>SUM(T153:T178)</f>
        <v>0</v>
      </c>
      <c r="AR152" s="181" t="s">
        <v>8</v>
      </c>
      <c r="AT152" s="182" t="s">
        <v>75</v>
      </c>
      <c r="AU152" s="182" t="s">
        <v>8</v>
      </c>
      <c r="AY152" s="181" t="s">
        <v>123</v>
      </c>
      <c r="BK152" s="183">
        <f>SUM(BK153:BK178)</f>
        <v>0</v>
      </c>
    </row>
    <row r="153" spans="1:65" s="2" customFormat="1" ht="33" customHeight="1">
      <c r="A153" s="34"/>
      <c r="B153" s="35"/>
      <c r="C153" s="186" t="s">
        <v>9</v>
      </c>
      <c r="D153" s="186" t="s">
        <v>125</v>
      </c>
      <c r="E153" s="187" t="s">
        <v>184</v>
      </c>
      <c r="F153" s="188" t="s">
        <v>185</v>
      </c>
      <c r="G153" s="189" t="s">
        <v>186</v>
      </c>
      <c r="H153" s="190">
        <v>63.2</v>
      </c>
      <c r="I153" s="191"/>
      <c r="J153" s="190">
        <f>ROUND(I153*H153,0)</f>
        <v>0</v>
      </c>
      <c r="K153" s="188" t="s">
        <v>129</v>
      </c>
      <c r="L153" s="39"/>
      <c r="M153" s="192" t="s">
        <v>1</v>
      </c>
      <c r="N153" s="193" t="s">
        <v>41</v>
      </c>
      <c r="O153" s="71"/>
      <c r="P153" s="194">
        <f>O153*H153</f>
        <v>0</v>
      </c>
      <c r="Q153" s="194">
        <v>1.2E-4</v>
      </c>
      <c r="R153" s="194">
        <f>Q153*H153</f>
        <v>7.5840000000000005E-3</v>
      </c>
      <c r="S153" s="194">
        <v>0</v>
      </c>
      <c r="T153" s="19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6" t="s">
        <v>130</v>
      </c>
      <c r="AT153" s="196" t="s">
        <v>125</v>
      </c>
      <c r="AU153" s="196" t="s">
        <v>85</v>
      </c>
      <c r="AY153" s="17" t="s">
        <v>123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7" t="s">
        <v>8</v>
      </c>
      <c r="BK153" s="197">
        <f>ROUND(I153*H153,0)</f>
        <v>0</v>
      </c>
      <c r="BL153" s="17" t="s">
        <v>130</v>
      </c>
      <c r="BM153" s="196" t="s">
        <v>187</v>
      </c>
    </row>
    <row r="154" spans="1:65" s="2" customFormat="1" ht="33" customHeight="1">
      <c r="A154" s="34"/>
      <c r="B154" s="35"/>
      <c r="C154" s="210" t="s">
        <v>188</v>
      </c>
      <c r="D154" s="210" t="s">
        <v>164</v>
      </c>
      <c r="E154" s="211" t="s">
        <v>189</v>
      </c>
      <c r="F154" s="212" t="s">
        <v>190</v>
      </c>
      <c r="G154" s="213" t="s">
        <v>186</v>
      </c>
      <c r="H154" s="214">
        <v>65</v>
      </c>
      <c r="I154" s="215"/>
      <c r="J154" s="214">
        <f>ROUND(I154*H154,0)</f>
        <v>0</v>
      </c>
      <c r="K154" s="212" t="s">
        <v>129</v>
      </c>
      <c r="L154" s="216"/>
      <c r="M154" s="217" t="s">
        <v>1</v>
      </c>
      <c r="N154" s="218" t="s">
        <v>41</v>
      </c>
      <c r="O154" s="71"/>
      <c r="P154" s="194">
        <f>O154*H154</f>
        <v>0</v>
      </c>
      <c r="Q154" s="194">
        <v>1.4500000000000001E-2</v>
      </c>
      <c r="R154" s="194">
        <f>Q154*H154</f>
        <v>0.9425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163</v>
      </c>
      <c r="AT154" s="196" t="s">
        <v>164</v>
      </c>
      <c r="AU154" s="196" t="s">
        <v>85</v>
      </c>
      <c r="AY154" s="17" t="s">
        <v>123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</v>
      </c>
      <c r="BK154" s="197">
        <f>ROUND(I154*H154,0)</f>
        <v>0</v>
      </c>
      <c r="BL154" s="17" t="s">
        <v>130</v>
      </c>
      <c r="BM154" s="196" t="s">
        <v>191</v>
      </c>
    </row>
    <row r="155" spans="1:65" s="2" customFormat="1" ht="33" customHeight="1">
      <c r="A155" s="34"/>
      <c r="B155" s="35"/>
      <c r="C155" s="186" t="s">
        <v>192</v>
      </c>
      <c r="D155" s="186" t="s">
        <v>125</v>
      </c>
      <c r="E155" s="187" t="s">
        <v>193</v>
      </c>
      <c r="F155" s="188" t="s">
        <v>194</v>
      </c>
      <c r="G155" s="189" t="s">
        <v>186</v>
      </c>
      <c r="H155" s="190">
        <v>20.8</v>
      </c>
      <c r="I155" s="191"/>
      <c r="J155" s="190">
        <f>ROUND(I155*H155,0)</f>
        <v>0</v>
      </c>
      <c r="K155" s="188" t="s">
        <v>129</v>
      </c>
      <c r="L155" s="39"/>
      <c r="M155" s="192" t="s">
        <v>1</v>
      </c>
      <c r="N155" s="193" t="s">
        <v>41</v>
      </c>
      <c r="O155" s="71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130</v>
      </c>
      <c r="AT155" s="196" t="s">
        <v>125</v>
      </c>
      <c r="AU155" s="196" t="s">
        <v>85</v>
      </c>
      <c r="AY155" s="17" t="s">
        <v>123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</v>
      </c>
      <c r="BK155" s="197">
        <f>ROUND(I155*H155,0)</f>
        <v>0</v>
      </c>
      <c r="BL155" s="17" t="s">
        <v>130</v>
      </c>
      <c r="BM155" s="196" t="s">
        <v>195</v>
      </c>
    </row>
    <row r="156" spans="1:65" s="13" customFormat="1" ht="11.25">
      <c r="B156" s="198"/>
      <c r="C156" s="199"/>
      <c r="D156" s="200" t="s">
        <v>132</v>
      </c>
      <c r="E156" s="201" t="s">
        <v>1</v>
      </c>
      <c r="F156" s="202" t="s">
        <v>196</v>
      </c>
      <c r="G156" s="199"/>
      <c r="H156" s="203">
        <v>20.8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132</v>
      </c>
      <c r="AU156" s="209" t="s">
        <v>85</v>
      </c>
      <c r="AV156" s="13" t="s">
        <v>85</v>
      </c>
      <c r="AW156" s="13" t="s">
        <v>32</v>
      </c>
      <c r="AX156" s="13" t="s">
        <v>8</v>
      </c>
      <c r="AY156" s="209" t="s">
        <v>123</v>
      </c>
    </row>
    <row r="157" spans="1:65" s="2" customFormat="1" ht="24.2" customHeight="1">
      <c r="A157" s="34"/>
      <c r="B157" s="35"/>
      <c r="C157" s="210" t="s">
        <v>197</v>
      </c>
      <c r="D157" s="210" t="s">
        <v>164</v>
      </c>
      <c r="E157" s="211" t="s">
        <v>198</v>
      </c>
      <c r="F157" s="212" t="s">
        <v>199</v>
      </c>
      <c r="G157" s="213" t="s">
        <v>186</v>
      </c>
      <c r="H157" s="214">
        <v>23</v>
      </c>
      <c r="I157" s="215"/>
      <c r="J157" s="214">
        <f>ROUND(I157*H157,0)</f>
        <v>0</v>
      </c>
      <c r="K157" s="212" t="s">
        <v>129</v>
      </c>
      <c r="L157" s="216"/>
      <c r="M157" s="217" t="s">
        <v>1</v>
      </c>
      <c r="N157" s="218" t="s">
        <v>41</v>
      </c>
      <c r="O157" s="71"/>
      <c r="P157" s="194">
        <f>O157*H157</f>
        <v>0</v>
      </c>
      <c r="Q157" s="194">
        <v>2.7E-4</v>
      </c>
      <c r="R157" s="194">
        <f>Q157*H157</f>
        <v>6.2100000000000002E-3</v>
      </c>
      <c r="S157" s="194">
        <v>0</v>
      </c>
      <c r="T157" s="19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6" t="s">
        <v>163</v>
      </c>
      <c r="AT157" s="196" t="s">
        <v>164</v>
      </c>
      <c r="AU157" s="196" t="s">
        <v>85</v>
      </c>
      <c r="AY157" s="17" t="s">
        <v>123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7" t="s">
        <v>8</v>
      </c>
      <c r="BK157" s="197">
        <f>ROUND(I157*H157,0)</f>
        <v>0</v>
      </c>
      <c r="BL157" s="17" t="s">
        <v>130</v>
      </c>
      <c r="BM157" s="196" t="s">
        <v>200</v>
      </c>
    </row>
    <row r="158" spans="1:65" s="2" customFormat="1" ht="33" customHeight="1">
      <c r="A158" s="34"/>
      <c r="B158" s="35"/>
      <c r="C158" s="186" t="s">
        <v>201</v>
      </c>
      <c r="D158" s="186" t="s">
        <v>125</v>
      </c>
      <c r="E158" s="187" t="s">
        <v>202</v>
      </c>
      <c r="F158" s="188" t="s">
        <v>203</v>
      </c>
      <c r="G158" s="189" t="s">
        <v>186</v>
      </c>
      <c r="H158" s="190">
        <v>27.5</v>
      </c>
      <c r="I158" s="191"/>
      <c r="J158" s="190">
        <f>ROUND(I158*H158,0)</f>
        <v>0</v>
      </c>
      <c r="K158" s="188" t="s">
        <v>129</v>
      </c>
      <c r="L158" s="39"/>
      <c r="M158" s="192" t="s">
        <v>1</v>
      </c>
      <c r="N158" s="193" t="s">
        <v>41</v>
      </c>
      <c r="O158" s="71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6" t="s">
        <v>130</v>
      </c>
      <c r="AT158" s="196" t="s">
        <v>125</v>
      </c>
      <c r="AU158" s="196" t="s">
        <v>85</v>
      </c>
      <c r="AY158" s="17" t="s">
        <v>123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8</v>
      </c>
      <c r="BK158" s="197">
        <f>ROUND(I158*H158,0)</f>
        <v>0</v>
      </c>
      <c r="BL158" s="17" t="s">
        <v>130</v>
      </c>
      <c r="BM158" s="196" t="s">
        <v>204</v>
      </c>
    </row>
    <row r="159" spans="1:65" s="13" customFormat="1" ht="11.25">
      <c r="B159" s="198"/>
      <c r="C159" s="199"/>
      <c r="D159" s="200" t="s">
        <v>132</v>
      </c>
      <c r="E159" s="201" t="s">
        <v>1</v>
      </c>
      <c r="F159" s="202" t="s">
        <v>205</v>
      </c>
      <c r="G159" s="199"/>
      <c r="H159" s="203">
        <v>27.5</v>
      </c>
      <c r="I159" s="204"/>
      <c r="J159" s="199"/>
      <c r="K159" s="199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132</v>
      </c>
      <c r="AU159" s="209" t="s">
        <v>85</v>
      </c>
      <c r="AV159" s="13" t="s">
        <v>85</v>
      </c>
      <c r="AW159" s="13" t="s">
        <v>32</v>
      </c>
      <c r="AX159" s="13" t="s">
        <v>8</v>
      </c>
      <c r="AY159" s="209" t="s">
        <v>123</v>
      </c>
    </row>
    <row r="160" spans="1:65" s="2" customFormat="1" ht="24.2" customHeight="1">
      <c r="A160" s="34"/>
      <c r="B160" s="35"/>
      <c r="C160" s="210" t="s">
        <v>206</v>
      </c>
      <c r="D160" s="210" t="s">
        <v>164</v>
      </c>
      <c r="E160" s="211" t="s">
        <v>207</v>
      </c>
      <c r="F160" s="212" t="s">
        <v>208</v>
      </c>
      <c r="G160" s="213" t="s">
        <v>186</v>
      </c>
      <c r="H160" s="214">
        <v>30</v>
      </c>
      <c r="I160" s="215"/>
      <c r="J160" s="214">
        <f t="shared" ref="J160:J177" si="0">ROUND(I160*H160,0)</f>
        <v>0</v>
      </c>
      <c r="K160" s="212" t="s">
        <v>129</v>
      </c>
      <c r="L160" s="216"/>
      <c r="M160" s="217" t="s">
        <v>1</v>
      </c>
      <c r="N160" s="218" t="s">
        <v>41</v>
      </c>
      <c r="O160" s="71"/>
      <c r="P160" s="194">
        <f t="shared" ref="P160:P177" si="1">O160*H160</f>
        <v>0</v>
      </c>
      <c r="Q160" s="194">
        <v>6.7000000000000002E-4</v>
      </c>
      <c r="R160" s="194">
        <f t="shared" ref="R160:R177" si="2">Q160*H160</f>
        <v>2.01E-2</v>
      </c>
      <c r="S160" s="194">
        <v>0</v>
      </c>
      <c r="T160" s="195">
        <f t="shared" ref="T160:T177" si="3"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163</v>
      </c>
      <c r="AT160" s="196" t="s">
        <v>164</v>
      </c>
      <c r="AU160" s="196" t="s">
        <v>85</v>
      </c>
      <c r="AY160" s="17" t="s">
        <v>123</v>
      </c>
      <c r="BE160" s="197">
        <f t="shared" ref="BE160:BE177" si="4">IF(N160="základní",J160,0)</f>
        <v>0</v>
      </c>
      <c r="BF160" s="197">
        <f t="shared" ref="BF160:BF177" si="5">IF(N160="snížená",J160,0)</f>
        <v>0</v>
      </c>
      <c r="BG160" s="197">
        <f t="shared" ref="BG160:BG177" si="6">IF(N160="zákl. přenesená",J160,0)</f>
        <v>0</v>
      </c>
      <c r="BH160" s="197">
        <f t="shared" ref="BH160:BH177" si="7">IF(N160="sníž. přenesená",J160,0)</f>
        <v>0</v>
      </c>
      <c r="BI160" s="197">
        <f t="shared" ref="BI160:BI177" si="8">IF(N160="nulová",J160,0)</f>
        <v>0</v>
      </c>
      <c r="BJ160" s="17" t="s">
        <v>8</v>
      </c>
      <c r="BK160" s="197">
        <f t="shared" ref="BK160:BK177" si="9">ROUND(I160*H160,0)</f>
        <v>0</v>
      </c>
      <c r="BL160" s="17" t="s">
        <v>130</v>
      </c>
      <c r="BM160" s="196" t="s">
        <v>209</v>
      </c>
    </row>
    <row r="161" spans="1:65" s="2" customFormat="1" ht="21.75" customHeight="1">
      <c r="A161" s="34"/>
      <c r="B161" s="35"/>
      <c r="C161" s="186" t="s">
        <v>210</v>
      </c>
      <c r="D161" s="186" t="s">
        <v>125</v>
      </c>
      <c r="E161" s="187" t="s">
        <v>211</v>
      </c>
      <c r="F161" s="188" t="s">
        <v>212</v>
      </c>
      <c r="G161" s="189" t="s">
        <v>213</v>
      </c>
      <c r="H161" s="190">
        <v>2</v>
      </c>
      <c r="I161" s="191"/>
      <c r="J161" s="190">
        <f t="shared" si="0"/>
        <v>0</v>
      </c>
      <c r="K161" s="188" t="s">
        <v>1</v>
      </c>
      <c r="L161" s="39"/>
      <c r="M161" s="192" t="s">
        <v>1</v>
      </c>
      <c r="N161" s="193" t="s">
        <v>41</v>
      </c>
      <c r="O161" s="71"/>
      <c r="P161" s="194">
        <f t="shared" si="1"/>
        <v>0</v>
      </c>
      <c r="Q161" s="194">
        <v>0</v>
      </c>
      <c r="R161" s="194">
        <f t="shared" si="2"/>
        <v>0</v>
      </c>
      <c r="S161" s="194">
        <v>0</v>
      </c>
      <c r="T161" s="195">
        <f t="shared" si="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130</v>
      </c>
      <c r="AT161" s="196" t="s">
        <v>125</v>
      </c>
      <c r="AU161" s="196" t="s">
        <v>85</v>
      </c>
      <c r="AY161" s="17" t="s">
        <v>123</v>
      </c>
      <c r="BE161" s="197">
        <f t="shared" si="4"/>
        <v>0</v>
      </c>
      <c r="BF161" s="197">
        <f t="shared" si="5"/>
        <v>0</v>
      </c>
      <c r="BG161" s="197">
        <f t="shared" si="6"/>
        <v>0</v>
      </c>
      <c r="BH161" s="197">
        <f t="shared" si="7"/>
        <v>0</v>
      </c>
      <c r="BI161" s="197">
        <f t="shared" si="8"/>
        <v>0</v>
      </c>
      <c r="BJ161" s="17" t="s">
        <v>8</v>
      </c>
      <c r="BK161" s="197">
        <f t="shared" si="9"/>
        <v>0</v>
      </c>
      <c r="BL161" s="17" t="s">
        <v>130</v>
      </c>
      <c r="BM161" s="196" t="s">
        <v>214</v>
      </c>
    </row>
    <row r="162" spans="1:65" s="2" customFormat="1" ht="16.5" customHeight="1">
      <c r="A162" s="34"/>
      <c r="B162" s="35"/>
      <c r="C162" s="186" t="s">
        <v>215</v>
      </c>
      <c r="D162" s="186" t="s">
        <v>125</v>
      </c>
      <c r="E162" s="187" t="s">
        <v>216</v>
      </c>
      <c r="F162" s="188" t="s">
        <v>217</v>
      </c>
      <c r="G162" s="189" t="s">
        <v>213</v>
      </c>
      <c r="H162" s="190">
        <v>2</v>
      </c>
      <c r="I162" s="191"/>
      <c r="J162" s="190">
        <f t="shared" si="0"/>
        <v>0</v>
      </c>
      <c r="K162" s="188" t="s">
        <v>1</v>
      </c>
      <c r="L162" s="39"/>
      <c r="M162" s="192" t="s">
        <v>1</v>
      </c>
      <c r="N162" s="193" t="s">
        <v>41</v>
      </c>
      <c r="O162" s="71"/>
      <c r="P162" s="194">
        <f t="shared" si="1"/>
        <v>0</v>
      </c>
      <c r="Q162" s="194">
        <v>0</v>
      </c>
      <c r="R162" s="194">
        <f t="shared" si="2"/>
        <v>0</v>
      </c>
      <c r="S162" s="194">
        <v>0</v>
      </c>
      <c r="T162" s="195">
        <f t="shared" si="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6" t="s">
        <v>130</v>
      </c>
      <c r="AT162" s="196" t="s">
        <v>125</v>
      </c>
      <c r="AU162" s="196" t="s">
        <v>85</v>
      </c>
      <c r="AY162" s="17" t="s">
        <v>123</v>
      </c>
      <c r="BE162" s="197">
        <f t="shared" si="4"/>
        <v>0</v>
      </c>
      <c r="BF162" s="197">
        <f t="shared" si="5"/>
        <v>0</v>
      </c>
      <c r="BG162" s="197">
        <f t="shared" si="6"/>
        <v>0</v>
      </c>
      <c r="BH162" s="197">
        <f t="shared" si="7"/>
        <v>0</v>
      </c>
      <c r="BI162" s="197">
        <f t="shared" si="8"/>
        <v>0</v>
      </c>
      <c r="BJ162" s="17" t="s">
        <v>8</v>
      </c>
      <c r="BK162" s="197">
        <f t="shared" si="9"/>
        <v>0</v>
      </c>
      <c r="BL162" s="17" t="s">
        <v>130</v>
      </c>
      <c r="BM162" s="196" t="s">
        <v>218</v>
      </c>
    </row>
    <row r="163" spans="1:65" s="2" customFormat="1" ht="21.75" customHeight="1">
      <c r="A163" s="34"/>
      <c r="B163" s="35"/>
      <c r="C163" s="186" t="s">
        <v>219</v>
      </c>
      <c r="D163" s="186" t="s">
        <v>125</v>
      </c>
      <c r="E163" s="187" t="s">
        <v>220</v>
      </c>
      <c r="F163" s="188" t="s">
        <v>221</v>
      </c>
      <c r="G163" s="189" t="s">
        <v>213</v>
      </c>
      <c r="H163" s="190">
        <v>3</v>
      </c>
      <c r="I163" s="191"/>
      <c r="J163" s="190">
        <f t="shared" si="0"/>
        <v>0</v>
      </c>
      <c r="K163" s="188" t="s">
        <v>1</v>
      </c>
      <c r="L163" s="39"/>
      <c r="M163" s="192" t="s">
        <v>1</v>
      </c>
      <c r="N163" s="193" t="s">
        <v>41</v>
      </c>
      <c r="O163" s="71"/>
      <c r="P163" s="194">
        <f t="shared" si="1"/>
        <v>0</v>
      </c>
      <c r="Q163" s="194">
        <v>0</v>
      </c>
      <c r="R163" s="194">
        <f t="shared" si="2"/>
        <v>0</v>
      </c>
      <c r="S163" s="194">
        <v>0</v>
      </c>
      <c r="T163" s="195">
        <f t="shared" si="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6" t="s">
        <v>130</v>
      </c>
      <c r="AT163" s="196" t="s">
        <v>125</v>
      </c>
      <c r="AU163" s="196" t="s">
        <v>85</v>
      </c>
      <c r="AY163" s="17" t="s">
        <v>123</v>
      </c>
      <c r="BE163" s="197">
        <f t="shared" si="4"/>
        <v>0</v>
      </c>
      <c r="BF163" s="197">
        <f t="shared" si="5"/>
        <v>0</v>
      </c>
      <c r="BG163" s="197">
        <f t="shared" si="6"/>
        <v>0</v>
      </c>
      <c r="BH163" s="197">
        <f t="shared" si="7"/>
        <v>0</v>
      </c>
      <c r="BI163" s="197">
        <f t="shared" si="8"/>
        <v>0</v>
      </c>
      <c r="BJ163" s="17" t="s">
        <v>8</v>
      </c>
      <c r="BK163" s="197">
        <f t="shared" si="9"/>
        <v>0</v>
      </c>
      <c r="BL163" s="17" t="s">
        <v>130</v>
      </c>
      <c r="BM163" s="196" t="s">
        <v>222</v>
      </c>
    </row>
    <row r="164" spans="1:65" s="2" customFormat="1" ht="16.5" customHeight="1">
      <c r="A164" s="34"/>
      <c r="B164" s="35"/>
      <c r="C164" s="186" t="s">
        <v>7</v>
      </c>
      <c r="D164" s="186" t="s">
        <v>125</v>
      </c>
      <c r="E164" s="187" t="s">
        <v>223</v>
      </c>
      <c r="F164" s="188" t="s">
        <v>224</v>
      </c>
      <c r="G164" s="189" t="s">
        <v>186</v>
      </c>
      <c r="H164" s="190">
        <v>26</v>
      </c>
      <c r="I164" s="191"/>
      <c r="J164" s="190">
        <f t="shared" si="0"/>
        <v>0</v>
      </c>
      <c r="K164" s="188" t="s">
        <v>1</v>
      </c>
      <c r="L164" s="39"/>
      <c r="M164" s="192" t="s">
        <v>1</v>
      </c>
      <c r="N164" s="193" t="s">
        <v>41</v>
      </c>
      <c r="O164" s="71"/>
      <c r="P164" s="194">
        <f t="shared" si="1"/>
        <v>0</v>
      </c>
      <c r="Q164" s="194">
        <v>0</v>
      </c>
      <c r="R164" s="194">
        <f t="shared" si="2"/>
        <v>0</v>
      </c>
      <c r="S164" s="194">
        <v>0</v>
      </c>
      <c r="T164" s="195">
        <f t="shared" si="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6" t="s">
        <v>130</v>
      </c>
      <c r="AT164" s="196" t="s">
        <v>125</v>
      </c>
      <c r="AU164" s="196" t="s">
        <v>85</v>
      </c>
      <c r="AY164" s="17" t="s">
        <v>123</v>
      </c>
      <c r="BE164" s="197">
        <f t="shared" si="4"/>
        <v>0</v>
      </c>
      <c r="BF164" s="197">
        <f t="shared" si="5"/>
        <v>0</v>
      </c>
      <c r="BG164" s="197">
        <f t="shared" si="6"/>
        <v>0</v>
      </c>
      <c r="BH164" s="197">
        <f t="shared" si="7"/>
        <v>0</v>
      </c>
      <c r="BI164" s="197">
        <f t="shared" si="8"/>
        <v>0</v>
      </c>
      <c r="BJ164" s="17" t="s">
        <v>8</v>
      </c>
      <c r="BK164" s="197">
        <f t="shared" si="9"/>
        <v>0</v>
      </c>
      <c r="BL164" s="17" t="s">
        <v>130</v>
      </c>
      <c r="BM164" s="196" t="s">
        <v>225</v>
      </c>
    </row>
    <row r="165" spans="1:65" s="2" customFormat="1" ht="16.5" customHeight="1">
      <c r="A165" s="34"/>
      <c r="B165" s="35"/>
      <c r="C165" s="186" t="s">
        <v>226</v>
      </c>
      <c r="D165" s="186" t="s">
        <v>125</v>
      </c>
      <c r="E165" s="187" t="s">
        <v>227</v>
      </c>
      <c r="F165" s="188" t="s">
        <v>228</v>
      </c>
      <c r="G165" s="189" t="s">
        <v>186</v>
      </c>
      <c r="H165" s="190">
        <v>5</v>
      </c>
      <c r="I165" s="191"/>
      <c r="J165" s="190">
        <f t="shared" si="0"/>
        <v>0</v>
      </c>
      <c r="K165" s="188" t="s">
        <v>1</v>
      </c>
      <c r="L165" s="39"/>
      <c r="M165" s="192" t="s">
        <v>1</v>
      </c>
      <c r="N165" s="193" t="s">
        <v>41</v>
      </c>
      <c r="O165" s="71"/>
      <c r="P165" s="194">
        <f t="shared" si="1"/>
        <v>0</v>
      </c>
      <c r="Q165" s="194">
        <v>0</v>
      </c>
      <c r="R165" s="194">
        <f t="shared" si="2"/>
        <v>0</v>
      </c>
      <c r="S165" s="194">
        <v>0</v>
      </c>
      <c r="T165" s="195">
        <f t="shared" si="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130</v>
      </c>
      <c r="AT165" s="196" t="s">
        <v>125</v>
      </c>
      <c r="AU165" s="196" t="s">
        <v>85</v>
      </c>
      <c r="AY165" s="17" t="s">
        <v>123</v>
      </c>
      <c r="BE165" s="197">
        <f t="shared" si="4"/>
        <v>0</v>
      </c>
      <c r="BF165" s="197">
        <f t="shared" si="5"/>
        <v>0</v>
      </c>
      <c r="BG165" s="197">
        <f t="shared" si="6"/>
        <v>0</v>
      </c>
      <c r="BH165" s="197">
        <f t="shared" si="7"/>
        <v>0</v>
      </c>
      <c r="BI165" s="197">
        <f t="shared" si="8"/>
        <v>0</v>
      </c>
      <c r="BJ165" s="17" t="s">
        <v>8</v>
      </c>
      <c r="BK165" s="197">
        <f t="shared" si="9"/>
        <v>0</v>
      </c>
      <c r="BL165" s="17" t="s">
        <v>130</v>
      </c>
      <c r="BM165" s="196" t="s">
        <v>229</v>
      </c>
    </row>
    <row r="166" spans="1:65" s="2" customFormat="1" ht="16.5" customHeight="1">
      <c r="A166" s="34"/>
      <c r="B166" s="35"/>
      <c r="C166" s="186" t="s">
        <v>230</v>
      </c>
      <c r="D166" s="186" t="s">
        <v>125</v>
      </c>
      <c r="E166" s="187" t="s">
        <v>231</v>
      </c>
      <c r="F166" s="188" t="s">
        <v>232</v>
      </c>
      <c r="G166" s="189" t="s">
        <v>186</v>
      </c>
      <c r="H166" s="190">
        <v>2</v>
      </c>
      <c r="I166" s="191"/>
      <c r="J166" s="190">
        <f t="shared" si="0"/>
        <v>0</v>
      </c>
      <c r="K166" s="188" t="s">
        <v>1</v>
      </c>
      <c r="L166" s="39"/>
      <c r="M166" s="192" t="s">
        <v>1</v>
      </c>
      <c r="N166" s="193" t="s">
        <v>41</v>
      </c>
      <c r="O166" s="71"/>
      <c r="P166" s="194">
        <f t="shared" si="1"/>
        <v>0</v>
      </c>
      <c r="Q166" s="194">
        <v>0</v>
      </c>
      <c r="R166" s="194">
        <f t="shared" si="2"/>
        <v>0</v>
      </c>
      <c r="S166" s="194">
        <v>0</v>
      </c>
      <c r="T166" s="195">
        <f t="shared" si="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6" t="s">
        <v>130</v>
      </c>
      <c r="AT166" s="196" t="s">
        <v>125</v>
      </c>
      <c r="AU166" s="196" t="s">
        <v>85</v>
      </c>
      <c r="AY166" s="17" t="s">
        <v>123</v>
      </c>
      <c r="BE166" s="197">
        <f t="shared" si="4"/>
        <v>0</v>
      </c>
      <c r="BF166" s="197">
        <f t="shared" si="5"/>
        <v>0</v>
      </c>
      <c r="BG166" s="197">
        <f t="shared" si="6"/>
        <v>0</v>
      </c>
      <c r="BH166" s="197">
        <f t="shared" si="7"/>
        <v>0</v>
      </c>
      <c r="BI166" s="197">
        <f t="shared" si="8"/>
        <v>0</v>
      </c>
      <c r="BJ166" s="17" t="s">
        <v>8</v>
      </c>
      <c r="BK166" s="197">
        <f t="shared" si="9"/>
        <v>0</v>
      </c>
      <c r="BL166" s="17" t="s">
        <v>130</v>
      </c>
      <c r="BM166" s="196" t="s">
        <v>233</v>
      </c>
    </row>
    <row r="167" spans="1:65" s="2" customFormat="1" ht="16.5" customHeight="1">
      <c r="A167" s="34"/>
      <c r="B167" s="35"/>
      <c r="C167" s="186" t="s">
        <v>234</v>
      </c>
      <c r="D167" s="186" t="s">
        <v>125</v>
      </c>
      <c r="E167" s="187" t="s">
        <v>235</v>
      </c>
      <c r="F167" s="188" t="s">
        <v>236</v>
      </c>
      <c r="G167" s="189" t="s">
        <v>213</v>
      </c>
      <c r="H167" s="190">
        <v>3</v>
      </c>
      <c r="I167" s="191"/>
      <c r="J167" s="190">
        <f t="shared" si="0"/>
        <v>0</v>
      </c>
      <c r="K167" s="188" t="s">
        <v>1</v>
      </c>
      <c r="L167" s="39"/>
      <c r="M167" s="192" t="s">
        <v>1</v>
      </c>
      <c r="N167" s="193" t="s">
        <v>41</v>
      </c>
      <c r="O167" s="71"/>
      <c r="P167" s="194">
        <f t="shared" si="1"/>
        <v>0</v>
      </c>
      <c r="Q167" s="194">
        <v>0</v>
      </c>
      <c r="R167" s="194">
        <f t="shared" si="2"/>
        <v>0</v>
      </c>
      <c r="S167" s="194">
        <v>0</v>
      </c>
      <c r="T167" s="195">
        <f t="shared" si="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6" t="s">
        <v>130</v>
      </c>
      <c r="AT167" s="196" t="s">
        <v>125</v>
      </c>
      <c r="AU167" s="196" t="s">
        <v>85</v>
      </c>
      <c r="AY167" s="17" t="s">
        <v>123</v>
      </c>
      <c r="BE167" s="197">
        <f t="shared" si="4"/>
        <v>0</v>
      </c>
      <c r="BF167" s="197">
        <f t="shared" si="5"/>
        <v>0</v>
      </c>
      <c r="BG167" s="197">
        <f t="shared" si="6"/>
        <v>0</v>
      </c>
      <c r="BH167" s="197">
        <f t="shared" si="7"/>
        <v>0</v>
      </c>
      <c r="BI167" s="197">
        <f t="shared" si="8"/>
        <v>0</v>
      </c>
      <c r="BJ167" s="17" t="s">
        <v>8</v>
      </c>
      <c r="BK167" s="197">
        <f t="shared" si="9"/>
        <v>0</v>
      </c>
      <c r="BL167" s="17" t="s">
        <v>130</v>
      </c>
      <c r="BM167" s="196" t="s">
        <v>237</v>
      </c>
    </row>
    <row r="168" spans="1:65" s="2" customFormat="1" ht="16.5" customHeight="1">
      <c r="A168" s="34"/>
      <c r="B168" s="35"/>
      <c r="C168" s="186" t="s">
        <v>238</v>
      </c>
      <c r="D168" s="186" t="s">
        <v>125</v>
      </c>
      <c r="E168" s="187" t="s">
        <v>239</v>
      </c>
      <c r="F168" s="188" t="s">
        <v>240</v>
      </c>
      <c r="G168" s="189" t="s">
        <v>213</v>
      </c>
      <c r="H168" s="190">
        <v>2</v>
      </c>
      <c r="I168" s="191"/>
      <c r="J168" s="190">
        <f t="shared" si="0"/>
        <v>0</v>
      </c>
      <c r="K168" s="188" t="s">
        <v>1</v>
      </c>
      <c r="L168" s="39"/>
      <c r="M168" s="192" t="s">
        <v>1</v>
      </c>
      <c r="N168" s="193" t="s">
        <v>41</v>
      </c>
      <c r="O168" s="71"/>
      <c r="P168" s="194">
        <f t="shared" si="1"/>
        <v>0</v>
      </c>
      <c r="Q168" s="194">
        <v>0</v>
      </c>
      <c r="R168" s="194">
        <f t="shared" si="2"/>
        <v>0</v>
      </c>
      <c r="S168" s="194">
        <v>0</v>
      </c>
      <c r="T168" s="195">
        <f t="shared" si="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6" t="s">
        <v>130</v>
      </c>
      <c r="AT168" s="196" t="s">
        <v>125</v>
      </c>
      <c r="AU168" s="196" t="s">
        <v>85</v>
      </c>
      <c r="AY168" s="17" t="s">
        <v>123</v>
      </c>
      <c r="BE168" s="197">
        <f t="shared" si="4"/>
        <v>0</v>
      </c>
      <c r="BF168" s="197">
        <f t="shared" si="5"/>
        <v>0</v>
      </c>
      <c r="BG168" s="197">
        <f t="shared" si="6"/>
        <v>0</v>
      </c>
      <c r="BH168" s="197">
        <f t="shared" si="7"/>
        <v>0</v>
      </c>
      <c r="BI168" s="197">
        <f t="shared" si="8"/>
        <v>0</v>
      </c>
      <c r="BJ168" s="17" t="s">
        <v>8</v>
      </c>
      <c r="BK168" s="197">
        <f t="shared" si="9"/>
        <v>0</v>
      </c>
      <c r="BL168" s="17" t="s">
        <v>130</v>
      </c>
      <c r="BM168" s="196" t="s">
        <v>241</v>
      </c>
    </row>
    <row r="169" spans="1:65" s="2" customFormat="1" ht="16.5" customHeight="1">
      <c r="A169" s="34"/>
      <c r="B169" s="35"/>
      <c r="C169" s="186" t="s">
        <v>242</v>
      </c>
      <c r="D169" s="186" t="s">
        <v>125</v>
      </c>
      <c r="E169" s="187" t="s">
        <v>243</v>
      </c>
      <c r="F169" s="188" t="s">
        <v>244</v>
      </c>
      <c r="G169" s="189" t="s">
        <v>213</v>
      </c>
      <c r="H169" s="190">
        <v>2</v>
      </c>
      <c r="I169" s="191"/>
      <c r="J169" s="190">
        <f t="shared" si="0"/>
        <v>0</v>
      </c>
      <c r="K169" s="188" t="s">
        <v>1</v>
      </c>
      <c r="L169" s="39"/>
      <c r="M169" s="192" t="s">
        <v>1</v>
      </c>
      <c r="N169" s="193" t="s">
        <v>41</v>
      </c>
      <c r="O169" s="71"/>
      <c r="P169" s="194">
        <f t="shared" si="1"/>
        <v>0</v>
      </c>
      <c r="Q169" s="194">
        <v>0</v>
      </c>
      <c r="R169" s="194">
        <f t="shared" si="2"/>
        <v>0</v>
      </c>
      <c r="S169" s="194">
        <v>0</v>
      </c>
      <c r="T169" s="195">
        <f t="shared" si="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130</v>
      </c>
      <c r="AT169" s="196" t="s">
        <v>125</v>
      </c>
      <c r="AU169" s="196" t="s">
        <v>85</v>
      </c>
      <c r="AY169" s="17" t="s">
        <v>123</v>
      </c>
      <c r="BE169" s="197">
        <f t="shared" si="4"/>
        <v>0</v>
      </c>
      <c r="BF169" s="197">
        <f t="shared" si="5"/>
        <v>0</v>
      </c>
      <c r="BG169" s="197">
        <f t="shared" si="6"/>
        <v>0</v>
      </c>
      <c r="BH169" s="197">
        <f t="shared" si="7"/>
        <v>0</v>
      </c>
      <c r="BI169" s="197">
        <f t="shared" si="8"/>
        <v>0</v>
      </c>
      <c r="BJ169" s="17" t="s">
        <v>8</v>
      </c>
      <c r="BK169" s="197">
        <f t="shared" si="9"/>
        <v>0</v>
      </c>
      <c r="BL169" s="17" t="s">
        <v>130</v>
      </c>
      <c r="BM169" s="196" t="s">
        <v>245</v>
      </c>
    </row>
    <row r="170" spans="1:65" s="2" customFormat="1" ht="16.5" customHeight="1">
      <c r="A170" s="34"/>
      <c r="B170" s="35"/>
      <c r="C170" s="186" t="s">
        <v>246</v>
      </c>
      <c r="D170" s="186" t="s">
        <v>125</v>
      </c>
      <c r="E170" s="187" t="s">
        <v>247</v>
      </c>
      <c r="F170" s="188" t="s">
        <v>248</v>
      </c>
      <c r="G170" s="189" t="s">
        <v>213</v>
      </c>
      <c r="H170" s="190">
        <v>3</v>
      </c>
      <c r="I170" s="191"/>
      <c r="J170" s="190">
        <f t="shared" si="0"/>
        <v>0</v>
      </c>
      <c r="K170" s="188" t="s">
        <v>1</v>
      </c>
      <c r="L170" s="39"/>
      <c r="M170" s="192" t="s">
        <v>1</v>
      </c>
      <c r="N170" s="193" t="s">
        <v>41</v>
      </c>
      <c r="O170" s="71"/>
      <c r="P170" s="194">
        <f t="shared" si="1"/>
        <v>0</v>
      </c>
      <c r="Q170" s="194">
        <v>0</v>
      </c>
      <c r="R170" s="194">
        <f t="shared" si="2"/>
        <v>0</v>
      </c>
      <c r="S170" s="194">
        <v>0</v>
      </c>
      <c r="T170" s="195">
        <f t="shared" si="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6" t="s">
        <v>130</v>
      </c>
      <c r="AT170" s="196" t="s">
        <v>125</v>
      </c>
      <c r="AU170" s="196" t="s">
        <v>85</v>
      </c>
      <c r="AY170" s="17" t="s">
        <v>123</v>
      </c>
      <c r="BE170" s="197">
        <f t="shared" si="4"/>
        <v>0</v>
      </c>
      <c r="BF170" s="197">
        <f t="shared" si="5"/>
        <v>0</v>
      </c>
      <c r="BG170" s="197">
        <f t="shared" si="6"/>
        <v>0</v>
      </c>
      <c r="BH170" s="197">
        <f t="shared" si="7"/>
        <v>0</v>
      </c>
      <c r="BI170" s="197">
        <f t="shared" si="8"/>
        <v>0</v>
      </c>
      <c r="BJ170" s="17" t="s">
        <v>8</v>
      </c>
      <c r="BK170" s="197">
        <f t="shared" si="9"/>
        <v>0</v>
      </c>
      <c r="BL170" s="17" t="s">
        <v>130</v>
      </c>
      <c r="BM170" s="196" t="s">
        <v>249</v>
      </c>
    </row>
    <row r="171" spans="1:65" s="2" customFormat="1" ht="16.5" customHeight="1">
      <c r="A171" s="34"/>
      <c r="B171" s="35"/>
      <c r="C171" s="186" t="s">
        <v>250</v>
      </c>
      <c r="D171" s="186" t="s">
        <v>125</v>
      </c>
      <c r="E171" s="187" t="s">
        <v>251</v>
      </c>
      <c r="F171" s="188" t="s">
        <v>252</v>
      </c>
      <c r="G171" s="189" t="s">
        <v>213</v>
      </c>
      <c r="H171" s="190">
        <v>3</v>
      </c>
      <c r="I171" s="191"/>
      <c r="J171" s="190">
        <f t="shared" si="0"/>
        <v>0</v>
      </c>
      <c r="K171" s="188" t="s">
        <v>1</v>
      </c>
      <c r="L171" s="39"/>
      <c r="M171" s="192" t="s">
        <v>1</v>
      </c>
      <c r="N171" s="193" t="s">
        <v>41</v>
      </c>
      <c r="O171" s="71"/>
      <c r="P171" s="194">
        <f t="shared" si="1"/>
        <v>0</v>
      </c>
      <c r="Q171" s="194">
        <v>0</v>
      </c>
      <c r="R171" s="194">
        <f t="shared" si="2"/>
        <v>0</v>
      </c>
      <c r="S171" s="194">
        <v>0</v>
      </c>
      <c r="T171" s="195">
        <f t="shared" si="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6" t="s">
        <v>130</v>
      </c>
      <c r="AT171" s="196" t="s">
        <v>125</v>
      </c>
      <c r="AU171" s="196" t="s">
        <v>85</v>
      </c>
      <c r="AY171" s="17" t="s">
        <v>123</v>
      </c>
      <c r="BE171" s="197">
        <f t="shared" si="4"/>
        <v>0</v>
      </c>
      <c r="BF171" s="197">
        <f t="shared" si="5"/>
        <v>0</v>
      </c>
      <c r="BG171" s="197">
        <f t="shared" si="6"/>
        <v>0</v>
      </c>
      <c r="BH171" s="197">
        <f t="shared" si="7"/>
        <v>0</v>
      </c>
      <c r="BI171" s="197">
        <f t="shared" si="8"/>
        <v>0</v>
      </c>
      <c r="BJ171" s="17" t="s">
        <v>8</v>
      </c>
      <c r="BK171" s="197">
        <f t="shared" si="9"/>
        <v>0</v>
      </c>
      <c r="BL171" s="17" t="s">
        <v>130</v>
      </c>
      <c r="BM171" s="196" t="s">
        <v>253</v>
      </c>
    </row>
    <row r="172" spans="1:65" s="2" customFormat="1" ht="16.5" customHeight="1">
      <c r="A172" s="34"/>
      <c r="B172" s="35"/>
      <c r="C172" s="186" t="s">
        <v>254</v>
      </c>
      <c r="D172" s="186" t="s">
        <v>125</v>
      </c>
      <c r="E172" s="187" t="s">
        <v>255</v>
      </c>
      <c r="F172" s="188" t="s">
        <v>256</v>
      </c>
      <c r="G172" s="189" t="s">
        <v>213</v>
      </c>
      <c r="H172" s="190">
        <v>1</v>
      </c>
      <c r="I172" s="191"/>
      <c r="J172" s="190">
        <f t="shared" si="0"/>
        <v>0</v>
      </c>
      <c r="K172" s="188" t="s">
        <v>1</v>
      </c>
      <c r="L172" s="39"/>
      <c r="M172" s="192" t="s">
        <v>1</v>
      </c>
      <c r="N172" s="193" t="s">
        <v>41</v>
      </c>
      <c r="O172" s="71"/>
      <c r="P172" s="194">
        <f t="shared" si="1"/>
        <v>0</v>
      </c>
      <c r="Q172" s="194">
        <v>0</v>
      </c>
      <c r="R172" s="194">
        <f t="shared" si="2"/>
        <v>0</v>
      </c>
      <c r="S172" s="194">
        <v>0</v>
      </c>
      <c r="T172" s="195">
        <f t="shared" si="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6" t="s">
        <v>130</v>
      </c>
      <c r="AT172" s="196" t="s">
        <v>125</v>
      </c>
      <c r="AU172" s="196" t="s">
        <v>85</v>
      </c>
      <c r="AY172" s="17" t="s">
        <v>123</v>
      </c>
      <c r="BE172" s="197">
        <f t="shared" si="4"/>
        <v>0</v>
      </c>
      <c r="BF172" s="197">
        <f t="shared" si="5"/>
        <v>0</v>
      </c>
      <c r="BG172" s="197">
        <f t="shared" si="6"/>
        <v>0</v>
      </c>
      <c r="BH172" s="197">
        <f t="shared" si="7"/>
        <v>0</v>
      </c>
      <c r="BI172" s="197">
        <f t="shared" si="8"/>
        <v>0</v>
      </c>
      <c r="BJ172" s="17" t="s">
        <v>8</v>
      </c>
      <c r="BK172" s="197">
        <f t="shared" si="9"/>
        <v>0</v>
      </c>
      <c r="BL172" s="17" t="s">
        <v>130</v>
      </c>
      <c r="BM172" s="196" t="s">
        <v>257</v>
      </c>
    </row>
    <row r="173" spans="1:65" s="2" customFormat="1" ht="16.5" customHeight="1">
      <c r="A173" s="34"/>
      <c r="B173" s="35"/>
      <c r="C173" s="186" t="s">
        <v>258</v>
      </c>
      <c r="D173" s="186" t="s">
        <v>125</v>
      </c>
      <c r="E173" s="187" t="s">
        <v>259</v>
      </c>
      <c r="F173" s="188" t="s">
        <v>260</v>
      </c>
      <c r="G173" s="189" t="s">
        <v>213</v>
      </c>
      <c r="H173" s="190">
        <v>2</v>
      </c>
      <c r="I173" s="191"/>
      <c r="J173" s="190">
        <f t="shared" si="0"/>
        <v>0</v>
      </c>
      <c r="K173" s="188" t="s">
        <v>1</v>
      </c>
      <c r="L173" s="39"/>
      <c r="M173" s="192" t="s">
        <v>1</v>
      </c>
      <c r="N173" s="193" t="s">
        <v>41</v>
      </c>
      <c r="O173" s="71"/>
      <c r="P173" s="194">
        <f t="shared" si="1"/>
        <v>0</v>
      </c>
      <c r="Q173" s="194">
        <v>0</v>
      </c>
      <c r="R173" s="194">
        <f t="shared" si="2"/>
        <v>0</v>
      </c>
      <c r="S173" s="194">
        <v>0</v>
      </c>
      <c r="T173" s="195">
        <f t="shared" si="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6" t="s">
        <v>130</v>
      </c>
      <c r="AT173" s="196" t="s">
        <v>125</v>
      </c>
      <c r="AU173" s="196" t="s">
        <v>85</v>
      </c>
      <c r="AY173" s="17" t="s">
        <v>123</v>
      </c>
      <c r="BE173" s="197">
        <f t="shared" si="4"/>
        <v>0</v>
      </c>
      <c r="BF173" s="197">
        <f t="shared" si="5"/>
        <v>0</v>
      </c>
      <c r="BG173" s="197">
        <f t="shared" si="6"/>
        <v>0</v>
      </c>
      <c r="BH173" s="197">
        <f t="shared" si="7"/>
        <v>0</v>
      </c>
      <c r="BI173" s="197">
        <f t="shared" si="8"/>
        <v>0</v>
      </c>
      <c r="BJ173" s="17" t="s">
        <v>8</v>
      </c>
      <c r="BK173" s="197">
        <f t="shared" si="9"/>
        <v>0</v>
      </c>
      <c r="BL173" s="17" t="s">
        <v>130</v>
      </c>
      <c r="BM173" s="196" t="s">
        <v>261</v>
      </c>
    </row>
    <row r="174" spans="1:65" s="2" customFormat="1" ht="21.75" customHeight="1">
      <c r="A174" s="34"/>
      <c r="B174" s="35"/>
      <c r="C174" s="186" t="s">
        <v>262</v>
      </c>
      <c r="D174" s="186" t="s">
        <v>125</v>
      </c>
      <c r="E174" s="187" t="s">
        <v>263</v>
      </c>
      <c r="F174" s="188" t="s">
        <v>264</v>
      </c>
      <c r="G174" s="189" t="s">
        <v>213</v>
      </c>
      <c r="H174" s="190">
        <v>2</v>
      </c>
      <c r="I174" s="191"/>
      <c r="J174" s="190">
        <f t="shared" si="0"/>
        <v>0</v>
      </c>
      <c r="K174" s="188" t="s">
        <v>1</v>
      </c>
      <c r="L174" s="39"/>
      <c r="M174" s="192" t="s">
        <v>1</v>
      </c>
      <c r="N174" s="193" t="s">
        <v>41</v>
      </c>
      <c r="O174" s="71"/>
      <c r="P174" s="194">
        <f t="shared" si="1"/>
        <v>0</v>
      </c>
      <c r="Q174" s="194">
        <v>0</v>
      </c>
      <c r="R174" s="194">
        <f t="shared" si="2"/>
        <v>0</v>
      </c>
      <c r="S174" s="194">
        <v>0</v>
      </c>
      <c r="T174" s="195">
        <f t="shared" si="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6" t="s">
        <v>130</v>
      </c>
      <c r="AT174" s="196" t="s">
        <v>125</v>
      </c>
      <c r="AU174" s="196" t="s">
        <v>85</v>
      </c>
      <c r="AY174" s="17" t="s">
        <v>123</v>
      </c>
      <c r="BE174" s="197">
        <f t="shared" si="4"/>
        <v>0</v>
      </c>
      <c r="BF174" s="197">
        <f t="shared" si="5"/>
        <v>0</v>
      </c>
      <c r="BG174" s="197">
        <f t="shared" si="6"/>
        <v>0</v>
      </c>
      <c r="BH174" s="197">
        <f t="shared" si="7"/>
        <v>0</v>
      </c>
      <c r="BI174" s="197">
        <f t="shared" si="8"/>
        <v>0</v>
      </c>
      <c r="BJ174" s="17" t="s">
        <v>8</v>
      </c>
      <c r="BK174" s="197">
        <f t="shared" si="9"/>
        <v>0</v>
      </c>
      <c r="BL174" s="17" t="s">
        <v>130</v>
      </c>
      <c r="BM174" s="196" t="s">
        <v>265</v>
      </c>
    </row>
    <row r="175" spans="1:65" s="2" customFormat="1" ht="16.5" customHeight="1">
      <c r="A175" s="34"/>
      <c r="B175" s="35"/>
      <c r="C175" s="186" t="s">
        <v>266</v>
      </c>
      <c r="D175" s="186" t="s">
        <v>125</v>
      </c>
      <c r="E175" s="187" t="s">
        <v>267</v>
      </c>
      <c r="F175" s="188" t="s">
        <v>268</v>
      </c>
      <c r="G175" s="189" t="s">
        <v>213</v>
      </c>
      <c r="H175" s="190">
        <v>2</v>
      </c>
      <c r="I175" s="191"/>
      <c r="J175" s="190">
        <f t="shared" si="0"/>
        <v>0</v>
      </c>
      <c r="K175" s="188" t="s">
        <v>1</v>
      </c>
      <c r="L175" s="39"/>
      <c r="M175" s="192" t="s">
        <v>1</v>
      </c>
      <c r="N175" s="193" t="s">
        <v>41</v>
      </c>
      <c r="O175" s="71"/>
      <c r="P175" s="194">
        <f t="shared" si="1"/>
        <v>0</v>
      </c>
      <c r="Q175" s="194">
        <v>0</v>
      </c>
      <c r="R175" s="194">
        <f t="shared" si="2"/>
        <v>0</v>
      </c>
      <c r="S175" s="194">
        <v>0</v>
      </c>
      <c r="T175" s="195">
        <f t="shared" si="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6" t="s">
        <v>130</v>
      </c>
      <c r="AT175" s="196" t="s">
        <v>125</v>
      </c>
      <c r="AU175" s="196" t="s">
        <v>85</v>
      </c>
      <c r="AY175" s="17" t="s">
        <v>123</v>
      </c>
      <c r="BE175" s="197">
        <f t="shared" si="4"/>
        <v>0</v>
      </c>
      <c r="BF175" s="197">
        <f t="shared" si="5"/>
        <v>0</v>
      </c>
      <c r="BG175" s="197">
        <f t="shared" si="6"/>
        <v>0</v>
      </c>
      <c r="BH175" s="197">
        <f t="shared" si="7"/>
        <v>0</v>
      </c>
      <c r="BI175" s="197">
        <f t="shared" si="8"/>
        <v>0</v>
      </c>
      <c r="BJ175" s="17" t="s">
        <v>8</v>
      </c>
      <c r="BK175" s="197">
        <f t="shared" si="9"/>
        <v>0</v>
      </c>
      <c r="BL175" s="17" t="s">
        <v>130</v>
      </c>
      <c r="BM175" s="196" t="s">
        <v>269</v>
      </c>
    </row>
    <row r="176" spans="1:65" s="2" customFormat="1" ht="16.5" customHeight="1">
      <c r="A176" s="34"/>
      <c r="B176" s="35"/>
      <c r="C176" s="186" t="s">
        <v>270</v>
      </c>
      <c r="D176" s="186" t="s">
        <v>125</v>
      </c>
      <c r="E176" s="187" t="s">
        <v>271</v>
      </c>
      <c r="F176" s="188" t="s">
        <v>272</v>
      </c>
      <c r="G176" s="189" t="s">
        <v>213</v>
      </c>
      <c r="H176" s="190">
        <v>2</v>
      </c>
      <c r="I176" s="191"/>
      <c r="J176" s="190">
        <f t="shared" si="0"/>
        <v>0</v>
      </c>
      <c r="K176" s="188" t="s">
        <v>1</v>
      </c>
      <c r="L176" s="39"/>
      <c r="M176" s="192" t="s">
        <v>1</v>
      </c>
      <c r="N176" s="193" t="s">
        <v>41</v>
      </c>
      <c r="O176" s="71"/>
      <c r="P176" s="194">
        <f t="shared" si="1"/>
        <v>0</v>
      </c>
      <c r="Q176" s="194">
        <v>0</v>
      </c>
      <c r="R176" s="194">
        <f t="shared" si="2"/>
        <v>0</v>
      </c>
      <c r="S176" s="194">
        <v>0</v>
      </c>
      <c r="T176" s="195">
        <f t="shared" si="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6" t="s">
        <v>130</v>
      </c>
      <c r="AT176" s="196" t="s">
        <v>125</v>
      </c>
      <c r="AU176" s="196" t="s">
        <v>85</v>
      </c>
      <c r="AY176" s="17" t="s">
        <v>123</v>
      </c>
      <c r="BE176" s="197">
        <f t="shared" si="4"/>
        <v>0</v>
      </c>
      <c r="BF176" s="197">
        <f t="shared" si="5"/>
        <v>0</v>
      </c>
      <c r="BG176" s="197">
        <f t="shared" si="6"/>
        <v>0</v>
      </c>
      <c r="BH176" s="197">
        <f t="shared" si="7"/>
        <v>0</v>
      </c>
      <c r="BI176" s="197">
        <f t="shared" si="8"/>
        <v>0</v>
      </c>
      <c r="BJ176" s="17" t="s">
        <v>8</v>
      </c>
      <c r="BK176" s="197">
        <f t="shared" si="9"/>
        <v>0</v>
      </c>
      <c r="BL176" s="17" t="s">
        <v>130</v>
      </c>
      <c r="BM176" s="196" t="s">
        <v>273</v>
      </c>
    </row>
    <row r="177" spans="1:65" s="2" customFormat="1" ht="24.2" customHeight="1">
      <c r="A177" s="34"/>
      <c r="B177" s="35"/>
      <c r="C177" s="186" t="s">
        <v>274</v>
      </c>
      <c r="D177" s="186" t="s">
        <v>125</v>
      </c>
      <c r="E177" s="187" t="s">
        <v>275</v>
      </c>
      <c r="F177" s="188" t="s">
        <v>276</v>
      </c>
      <c r="G177" s="189" t="s">
        <v>186</v>
      </c>
      <c r="H177" s="190">
        <v>124.5</v>
      </c>
      <c r="I177" s="191"/>
      <c r="J177" s="190">
        <f t="shared" si="0"/>
        <v>0</v>
      </c>
      <c r="K177" s="188" t="s">
        <v>129</v>
      </c>
      <c r="L177" s="39"/>
      <c r="M177" s="192" t="s">
        <v>1</v>
      </c>
      <c r="N177" s="193" t="s">
        <v>41</v>
      </c>
      <c r="O177" s="71"/>
      <c r="P177" s="194">
        <f t="shared" si="1"/>
        <v>0</v>
      </c>
      <c r="Q177" s="194">
        <v>1.26E-4</v>
      </c>
      <c r="R177" s="194">
        <f t="shared" si="2"/>
        <v>1.5687E-2</v>
      </c>
      <c r="S177" s="194">
        <v>0</v>
      </c>
      <c r="T177" s="195">
        <f t="shared" si="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6" t="s">
        <v>130</v>
      </c>
      <c r="AT177" s="196" t="s">
        <v>125</v>
      </c>
      <c r="AU177" s="196" t="s">
        <v>85</v>
      </c>
      <c r="AY177" s="17" t="s">
        <v>123</v>
      </c>
      <c r="BE177" s="197">
        <f t="shared" si="4"/>
        <v>0</v>
      </c>
      <c r="BF177" s="197">
        <f t="shared" si="5"/>
        <v>0</v>
      </c>
      <c r="BG177" s="197">
        <f t="shared" si="6"/>
        <v>0</v>
      </c>
      <c r="BH177" s="197">
        <f t="shared" si="7"/>
        <v>0</v>
      </c>
      <c r="BI177" s="197">
        <f t="shared" si="8"/>
        <v>0</v>
      </c>
      <c r="BJ177" s="17" t="s">
        <v>8</v>
      </c>
      <c r="BK177" s="197">
        <f t="shared" si="9"/>
        <v>0</v>
      </c>
      <c r="BL177" s="17" t="s">
        <v>130</v>
      </c>
      <c r="BM177" s="196" t="s">
        <v>277</v>
      </c>
    </row>
    <row r="178" spans="1:65" s="13" customFormat="1" ht="11.25">
      <c r="B178" s="198"/>
      <c r="C178" s="199"/>
      <c r="D178" s="200" t="s">
        <v>132</v>
      </c>
      <c r="E178" s="201" t="s">
        <v>1</v>
      </c>
      <c r="F178" s="202" t="s">
        <v>278</v>
      </c>
      <c r="G178" s="199"/>
      <c r="H178" s="203">
        <v>124.5</v>
      </c>
      <c r="I178" s="204"/>
      <c r="J178" s="199"/>
      <c r="K178" s="199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132</v>
      </c>
      <c r="AU178" s="209" t="s">
        <v>85</v>
      </c>
      <c r="AV178" s="13" t="s">
        <v>85</v>
      </c>
      <c r="AW178" s="13" t="s">
        <v>32</v>
      </c>
      <c r="AX178" s="13" t="s">
        <v>8</v>
      </c>
      <c r="AY178" s="209" t="s">
        <v>123</v>
      </c>
    </row>
    <row r="179" spans="1:65" s="12" customFormat="1" ht="22.9" customHeight="1">
      <c r="B179" s="170"/>
      <c r="C179" s="171"/>
      <c r="D179" s="172" t="s">
        <v>75</v>
      </c>
      <c r="E179" s="184" t="s">
        <v>279</v>
      </c>
      <c r="F179" s="184" t="s">
        <v>280</v>
      </c>
      <c r="G179" s="171"/>
      <c r="H179" s="171"/>
      <c r="I179" s="174"/>
      <c r="J179" s="185">
        <f>BK179</f>
        <v>0</v>
      </c>
      <c r="K179" s="171"/>
      <c r="L179" s="176"/>
      <c r="M179" s="177"/>
      <c r="N179" s="178"/>
      <c r="O179" s="178"/>
      <c r="P179" s="179">
        <f>P180</f>
        <v>0</v>
      </c>
      <c r="Q179" s="178"/>
      <c r="R179" s="179">
        <f>R180</f>
        <v>0</v>
      </c>
      <c r="S179" s="178"/>
      <c r="T179" s="180">
        <f>T180</f>
        <v>0</v>
      </c>
      <c r="AR179" s="181" t="s">
        <v>8</v>
      </c>
      <c r="AT179" s="182" t="s">
        <v>75</v>
      </c>
      <c r="AU179" s="182" t="s">
        <v>8</v>
      </c>
      <c r="AY179" s="181" t="s">
        <v>123</v>
      </c>
      <c r="BK179" s="183">
        <f>BK180</f>
        <v>0</v>
      </c>
    </row>
    <row r="180" spans="1:65" s="2" customFormat="1" ht="24.2" customHeight="1">
      <c r="A180" s="34"/>
      <c r="B180" s="35"/>
      <c r="C180" s="186" t="s">
        <v>281</v>
      </c>
      <c r="D180" s="186" t="s">
        <v>125</v>
      </c>
      <c r="E180" s="187" t="s">
        <v>282</v>
      </c>
      <c r="F180" s="188" t="s">
        <v>283</v>
      </c>
      <c r="G180" s="189" t="s">
        <v>155</v>
      </c>
      <c r="H180" s="190">
        <v>1.1100000000000001</v>
      </c>
      <c r="I180" s="191"/>
      <c r="J180" s="190">
        <f>ROUND(I180*H180,0)</f>
        <v>0</v>
      </c>
      <c r="K180" s="188" t="s">
        <v>129</v>
      </c>
      <c r="L180" s="39"/>
      <c r="M180" s="192" t="s">
        <v>1</v>
      </c>
      <c r="N180" s="193" t="s">
        <v>41</v>
      </c>
      <c r="O180" s="71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6" t="s">
        <v>130</v>
      </c>
      <c r="AT180" s="196" t="s">
        <v>125</v>
      </c>
      <c r="AU180" s="196" t="s">
        <v>85</v>
      </c>
      <c r="AY180" s="17" t="s">
        <v>123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7" t="s">
        <v>8</v>
      </c>
      <c r="BK180" s="197">
        <f>ROUND(I180*H180,0)</f>
        <v>0</v>
      </c>
      <c r="BL180" s="17" t="s">
        <v>130</v>
      </c>
      <c r="BM180" s="196" t="s">
        <v>284</v>
      </c>
    </row>
    <row r="181" spans="1:65" s="12" customFormat="1" ht="25.9" customHeight="1">
      <c r="B181" s="170"/>
      <c r="C181" s="171"/>
      <c r="D181" s="172" t="s">
        <v>75</v>
      </c>
      <c r="E181" s="173" t="s">
        <v>285</v>
      </c>
      <c r="F181" s="173" t="s">
        <v>286</v>
      </c>
      <c r="G181" s="171"/>
      <c r="H181" s="171"/>
      <c r="I181" s="174"/>
      <c r="J181" s="175">
        <f>BK181</f>
        <v>0</v>
      </c>
      <c r="K181" s="171"/>
      <c r="L181" s="176"/>
      <c r="M181" s="177"/>
      <c r="N181" s="178"/>
      <c r="O181" s="178"/>
      <c r="P181" s="179">
        <f>P182+P190+P194+P201+P205</f>
        <v>0</v>
      </c>
      <c r="Q181" s="178"/>
      <c r="R181" s="179">
        <f>R182+R190+R194+R201+R205</f>
        <v>0</v>
      </c>
      <c r="S181" s="178"/>
      <c r="T181" s="180">
        <f>T182+T190+T194+T201+T205</f>
        <v>0</v>
      </c>
      <c r="AR181" s="181" t="s">
        <v>147</v>
      </c>
      <c r="AT181" s="182" t="s">
        <v>75</v>
      </c>
      <c r="AU181" s="182" t="s">
        <v>76</v>
      </c>
      <c r="AY181" s="181" t="s">
        <v>123</v>
      </c>
      <c r="BK181" s="183">
        <f>BK182+BK190+BK194+BK201+BK205</f>
        <v>0</v>
      </c>
    </row>
    <row r="182" spans="1:65" s="12" customFormat="1" ht="22.9" customHeight="1">
      <c r="B182" s="170"/>
      <c r="C182" s="171"/>
      <c r="D182" s="172" t="s">
        <v>75</v>
      </c>
      <c r="E182" s="184" t="s">
        <v>287</v>
      </c>
      <c r="F182" s="184" t="s">
        <v>288</v>
      </c>
      <c r="G182" s="171"/>
      <c r="H182" s="171"/>
      <c r="I182" s="174"/>
      <c r="J182" s="185">
        <f>BK182</f>
        <v>0</v>
      </c>
      <c r="K182" s="171"/>
      <c r="L182" s="176"/>
      <c r="M182" s="177"/>
      <c r="N182" s="178"/>
      <c r="O182" s="178"/>
      <c r="P182" s="179">
        <f>SUM(P183:P189)</f>
        <v>0</v>
      </c>
      <c r="Q182" s="178"/>
      <c r="R182" s="179">
        <f>SUM(R183:R189)</f>
        <v>0</v>
      </c>
      <c r="S182" s="178"/>
      <c r="T182" s="180">
        <f>SUM(T183:T189)</f>
        <v>0</v>
      </c>
      <c r="AR182" s="181" t="s">
        <v>147</v>
      </c>
      <c r="AT182" s="182" t="s">
        <v>75</v>
      </c>
      <c r="AU182" s="182" t="s">
        <v>8</v>
      </c>
      <c r="AY182" s="181" t="s">
        <v>123</v>
      </c>
      <c r="BK182" s="183">
        <f>SUM(BK183:BK189)</f>
        <v>0</v>
      </c>
    </row>
    <row r="183" spans="1:65" s="2" customFormat="1" ht="16.5" customHeight="1">
      <c r="A183" s="34"/>
      <c r="B183" s="35"/>
      <c r="C183" s="186" t="s">
        <v>289</v>
      </c>
      <c r="D183" s="186" t="s">
        <v>125</v>
      </c>
      <c r="E183" s="187" t="s">
        <v>290</v>
      </c>
      <c r="F183" s="188" t="s">
        <v>288</v>
      </c>
      <c r="G183" s="189" t="s">
        <v>291</v>
      </c>
      <c r="H183" s="190">
        <v>1</v>
      </c>
      <c r="I183" s="191"/>
      <c r="J183" s="190">
        <f>ROUND(I183*H183,0)</f>
        <v>0</v>
      </c>
      <c r="K183" s="188" t="s">
        <v>292</v>
      </c>
      <c r="L183" s="39"/>
      <c r="M183" s="192" t="s">
        <v>1</v>
      </c>
      <c r="N183" s="193" t="s">
        <v>41</v>
      </c>
      <c r="O183" s="71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6" t="s">
        <v>293</v>
      </c>
      <c r="AT183" s="196" t="s">
        <v>125</v>
      </c>
      <c r="AU183" s="196" t="s">
        <v>85</v>
      </c>
      <c r="AY183" s="17" t="s">
        <v>123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7" t="s">
        <v>8</v>
      </c>
      <c r="BK183" s="197">
        <f>ROUND(I183*H183,0)</f>
        <v>0</v>
      </c>
      <c r="BL183" s="17" t="s">
        <v>293</v>
      </c>
      <c r="BM183" s="196" t="s">
        <v>294</v>
      </c>
    </row>
    <row r="184" spans="1:65" s="14" customFormat="1" ht="11.25">
      <c r="B184" s="219"/>
      <c r="C184" s="220"/>
      <c r="D184" s="200" t="s">
        <v>132</v>
      </c>
      <c r="E184" s="221" t="s">
        <v>1</v>
      </c>
      <c r="F184" s="222" t="s">
        <v>295</v>
      </c>
      <c r="G184" s="220"/>
      <c r="H184" s="221" t="s">
        <v>1</v>
      </c>
      <c r="I184" s="223"/>
      <c r="J184" s="220"/>
      <c r="K184" s="220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132</v>
      </c>
      <c r="AU184" s="228" t="s">
        <v>85</v>
      </c>
      <c r="AV184" s="14" t="s">
        <v>8</v>
      </c>
      <c r="AW184" s="14" t="s">
        <v>32</v>
      </c>
      <c r="AX184" s="14" t="s">
        <v>76</v>
      </c>
      <c r="AY184" s="228" t="s">
        <v>123</v>
      </c>
    </row>
    <row r="185" spans="1:65" s="14" customFormat="1" ht="11.25">
      <c r="B185" s="219"/>
      <c r="C185" s="220"/>
      <c r="D185" s="200" t="s">
        <v>132</v>
      </c>
      <c r="E185" s="221" t="s">
        <v>1</v>
      </c>
      <c r="F185" s="222" t="s">
        <v>296</v>
      </c>
      <c r="G185" s="220"/>
      <c r="H185" s="221" t="s">
        <v>1</v>
      </c>
      <c r="I185" s="223"/>
      <c r="J185" s="220"/>
      <c r="K185" s="220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132</v>
      </c>
      <c r="AU185" s="228" t="s">
        <v>85</v>
      </c>
      <c r="AV185" s="14" t="s">
        <v>8</v>
      </c>
      <c r="AW185" s="14" t="s">
        <v>32</v>
      </c>
      <c r="AX185" s="14" t="s">
        <v>76</v>
      </c>
      <c r="AY185" s="228" t="s">
        <v>123</v>
      </c>
    </row>
    <row r="186" spans="1:65" s="14" customFormat="1" ht="11.25">
      <c r="B186" s="219"/>
      <c r="C186" s="220"/>
      <c r="D186" s="200" t="s">
        <v>132</v>
      </c>
      <c r="E186" s="221" t="s">
        <v>1</v>
      </c>
      <c r="F186" s="222" t="s">
        <v>297</v>
      </c>
      <c r="G186" s="220"/>
      <c r="H186" s="221" t="s">
        <v>1</v>
      </c>
      <c r="I186" s="223"/>
      <c r="J186" s="220"/>
      <c r="K186" s="220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132</v>
      </c>
      <c r="AU186" s="228" t="s">
        <v>85</v>
      </c>
      <c r="AV186" s="14" t="s">
        <v>8</v>
      </c>
      <c r="AW186" s="14" t="s">
        <v>32</v>
      </c>
      <c r="AX186" s="14" t="s">
        <v>76</v>
      </c>
      <c r="AY186" s="228" t="s">
        <v>123</v>
      </c>
    </row>
    <row r="187" spans="1:65" s="14" customFormat="1" ht="11.25">
      <c r="B187" s="219"/>
      <c r="C187" s="220"/>
      <c r="D187" s="200" t="s">
        <v>132</v>
      </c>
      <c r="E187" s="221" t="s">
        <v>1</v>
      </c>
      <c r="F187" s="222" t="s">
        <v>298</v>
      </c>
      <c r="G187" s="220"/>
      <c r="H187" s="221" t="s">
        <v>1</v>
      </c>
      <c r="I187" s="223"/>
      <c r="J187" s="220"/>
      <c r="K187" s="220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132</v>
      </c>
      <c r="AU187" s="228" t="s">
        <v>85</v>
      </c>
      <c r="AV187" s="14" t="s">
        <v>8</v>
      </c>
      <c r="AW187" s="14" t="s">
        <v>32</v>
      </c>
      <c r="AX187" s="14" t="s">
        <v>76</v>
      </c>
      <c r="AY187" s="228" t="s">
        <v>123</v>
      </c>
    </row>
    <row r="188" spans="1:65" s="14" customFormat="1" ht="11.25">
      <c r="B188" s="219"/>
      <c r="C188" s="220"/>
      <c r="D188" s="200" t="s">
        <v>132</v>
      </c>
      <c r="E188" s="221" t="s">
        <v>1</v>
      </c>
      <c r="F188" s="222" t="s">
        <v>299</v>
      </c>
      <c r="G188" s="220"/>
      <c r="H188" s="221" t="s">
        <v>1</v>
      </c>
      <c r="I188" s="223"/>
      <c r="J188" s="220"/>
      <c r="K188" s="220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132</v>
      </c>
      <c r="AU188" s="228" t="s">
        <v>85</v>
      </c>
      <c r="AV188" s="14" t="s">
        <v>8</v>
      </c>
      <c r="AW188" s="14" t="s">
        <v>32</v>
      </c>
      <c r="AX188" s="14" t="s">
        <v>76</v>
      </c>
      <c r="AY188" s="228" t="s">
        <v>123</v>
      </c>
    </row>
    <row r="189" spans="1:65" s="13" customFormat="1" ht="11.25">
      <c r="B189" s="198"/>
      <c r="C189" s="199"/>
      <c r="D189" s="200" t="s">
        <v>132</v>
      </c>
      <c r="E189" s="201" t="s">
        <v>1</v>
      </c>
      <c r="F189" s="202" t="s">
        <v>8</v>
      </c>
      <c r="G189" s="199"/>
      <c r="H189" s="203">
        <v>1</v>
      </c>
      <c r="I189" s="204"/>
      <c r="J189" s="199"/>
      <c r="K189" s="199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132</v>
      </c>
      <c r="AU189" s="209" t="s">
        <v>85</v>
      </c>
      <c r="AV189" s="13" t="s">
        <v>85</v>
      </c>
      <c r="AW189" s="13" t="s">
        <v>32</v>
      </c>
      <c r="AX189" s="13" t="s">
        <v>8</v>
      </c>
      <c r="AY189" s="209" t="s">
        <v>123</v>
      </c>
    </row>
    <row r="190" spans="1:65" s="12" customFormat="1" ht="22.9" customHeight="1">
      <c r="B190" s="170"/>
      <c r="C190" s="171"/>
      <c r="D190" s="172" t="s">
        <v>75</v>
      </c>
      <c r="E190" s="184" t="s">
        <v>300</v>
      </c>
      <c r="F190" s="184" t="s">
        <v>301</v>
      </c>
      <c r="G190" s="171"/>
      <c r="H190" s="171"/>
      <c r="I190" s="174"/>
      <c r="J190" s="185">
        <f>BK190</f>
        <v>0</v>
      </c>
      <c r="K190" s="171"/>
      <c r="L190" s="176"/>
      <c r="M190" s="177"/>
      <c r="N190" s="178"/>
      <c r="O190" s="178"/>
      <c r="P190" s="179">
        <f>SUM(P191:P193)</f>
        <v>0</v>
      </c>
      <c r="Q190" s="178"/>
      <c r="R190" s="179">
        <f>SUM(R191:R193)</f>
        <v>0</v>
      </c>
      <c r="S190" s="178"/>
      <c r="T190" s="180">
        <f>SUM(T191:T193)</f>
        <v>0</v>
      </c>
      <c r="AR190" s="181" t="s">
        <v>147</v>
      </c>
      <c r="AT190" s="182" t="s">
        <v>75</v>
      </c>
      <c r="AU190" s="182" t="s">
        <v>8</v>
      </c>
      <c r="AY190" s="181" t="s">
        <v>123</v>
      </c>
      <c r="BK190" s="183">
        <f>SUM(BK191:BK193)</f>
        <v>0</v>
      </c>
    </row>
    <row r="191" spans="1:65" s="2" customFormat="1" ht="16.5" customHeight="1">
      <c r="A191" s="34"/>
      <c r="B191" s="35"/>
      <c r="C191" s="186" t="s">
        <v>302</v>
      </c>
      <c r="D191" s="186" t="s">
        <v>125</v>
      </c>
      <c r="E191" s="187" t="s">
        <v>303</v>
      </c>
      <c r="F191" s="188" t="s">
        <v>301</v>
      </c>
      <c r="G191" s="189" t="s">
        <v>291</v>
      </c>
      <c r="H191" s="190">
        <v>1</v>
      </c>
      <c r="I191" s="191"/>
      <c r="J191" s="190">
        <f>ROUND(I191*H191,0)</f>
        <v>0</v>
      </c>
      <c r="K191" s="188" t="s">
        <v>292</v>
      </c>
      <c r="L191" s="39"/>
      <c r="M191" s="192" t="s">
        <v>1</v>
      </c>
      <c r="N191" s="193" t="s">
        <v>41</v>
      </c>
      <c r="O191" s="71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6" t="s">
        <v>293</v>
      </c>
      <c r="AT191" s="196" t="s">
        <v>125</v>
      </c>
      <c r="AU191" s="196" t="s">
        <v>85</v>
      </c>
      <c r="AY191" s="17" t="s">
        <v>123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7" t="s">
        <v>8</v>
      </c>
      <c r="BK191" s="197">
        <f>ROUND(I191*H191,0)</f>
        <v>0</v>
      </c>
      <c r="BL191" s="17" t="s">
        <v>293</v>
      </c>
      <c r="BM191" s="196" t="s">
        <v>304</v>
      </c>
    </row>
    <row r="192" spans="1:65" s="14" customFormat="1" ht="22.5">
      <c r="B192" s="219"/>
      <c r="C192" s="220"/>
      <c r="D192" s="200" t="s">
        <v>132</v>
      </c>
      <c r="E192" s="221" t="s">
        <v>1</v>
      </c>
      <c r="F192" s="222" t="s">
        <v>305</v>
      </c>
      <c r="G192" s="220"/>
      <c r="H192" s="221" t="s">
        <v>1</v>
      </c>
      <c r="I192" s="223"/>
      <c r="J192" s="220"/>
      <c r="K192" s="220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132</v>
      </c>
      <c r="AU192" s="228" t="s">
        <v>85</v>
      </c>
      <c r="AV192" s="14" t="s">
        <v>8</v>
      </c>
      <c r="AW192" s="14" t="s">
        <v>32</v>
      </c>
      <c r="AX192" s="14" t="s">
        <v>76</v>
      </c>
      <c r="AY192" s="228" t="s">
        <v>123</v>
      </c>
    </row>
    <row r="193" spans="1:65" s="13" customFormat="1" ht="11.25">
      <c r="B193" s="198"/>
      <c r="C193" s="199"/>
      <c r="D193" s="200" t="s">
        <v>132</v>
      </c>
      <c r="E193" s="201" t="s">
        <v>1</v>
      </c>
      <c r="F193" s="202" t="s">
        <v>8</v>
      </c>
      <c r="G193" s="199"/>
      <c r="H193" s="203">
        <v>1</v>
      </c>
      <c r="I193" s="204"/>
      <c r="J193" s="199"/>
      <c r="K193" s="199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132</v>
      </c>
      <c r="AU193" s="209" t="s">
        <v>85</v>
      </c>
      <c r="AV193" s="13" t="s">
        <v>85</v>
      </c>
      <c r="AW193" s="13" t="s">
        <v>32</v>
      </c>
      <c r="AX193" s="13" t="s">
        <v>8</v>
      </c>
      <c r="AY193" s="209" t="s">
        <v>123</v>
      </c>
    </row>
    <row r="194" spans="1:65" s="12" customFormat="1" ht="22.9" customHeight="1">
      <c r="B194" s="170"/>
      <c r="C194" s="171"/>
      <c r="D194" s="172" t="s">
        <v>75</v>
      </c>
      <c r="E194" s="184" t="s">
        <v>306</v>
      </c>
      <c r="F194" s="184" t="s">
        <v>307</v>
      </c>
      <c r="G194" s="171"/>
      <c r="H194" s="171"/>
      <c r="I194" s="174"/>
      <c r="J194" s="185">
        <f>BK194</f>
        <v>0</v>
      </c>
      <c r="K194" s="171"/>
      <c r="L194" s="176"/>
      <c r="M194" s="177"/>
      <c r="N194" s="178"/>
      <c r="O194" s="178"/>
      <c r="P194" s="179">
        <f>SUM(P195:P200)</f>
        <v>0</v>
      </c>
      <c r="Q194" s="178"/>
      <c r="R194" s="179">
        <f>SUM(R195:R200)</f>
        <v>0</v>
      </c>
      <c r="S194" s="178"/>
      <c r="T194" s="180">
        <f>SUM(T195:T200)</f>
        <v>0</v>
      </c>
      <c r="AR194" s="181" t="s">
        <v>147</v>
      </c>
      <c r="AT194" s="182" t="s">
        <v>75</v>
      </c>
      <c r="AU194" s="182" t="s">
        <v>8</v>
      </c>
      <c r="AY194" s="181" t="s">
        <v>123</v>
      </c>
      <c r="BK194" s="183">
        <f>SUM(BK195:BK200)</f>
        <v>0</v>
      </c>
    </row>
    <row r="195" spans="1:65" s="2" customFormat="1" ht="16.5" customHeight="1">
      <c r="A195" s="34"/>
      <c r="B195" s="35"/>
      <c r="C195" s="186" t="s">
        <v>308</v>
      </c>
      <c r="D195" s="186" t="s">
        <v>125</v>
      </c>
      <c r="E195" s="187" t="s">
        <v>309</v>
      </c>
      <c r="F195" s="188" t="s">
        <v>307</v>
      </c>
      <c r="G195" s="189" t="s">
        <v>291</v>
      </c>
      <c r="H195" s="190">
        <v>1</v>
      </c>
      <c r="I195" s="191"/>
      <c r="J195" s="190">
        <f>ROUND(I195*H195,0)</f>
        <v>0</v>
      </c>
      <c r="K195" s="188" t="s">
        <v>292</v>
      </c>
      <c r="L195" s="39"/>
      <c r="M195" s="192" t="s">
        <v>1</v>
      </c>
      <c r="N195" s="193" t="s">
        <v>41</v>
      </c>
      <c r="O195" s="71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6" t="s">
        <v>293</v>
      </c>
      <c r="AT195" s="196" t="s">
        <v>125</v>
      </c>
      <c r="AU195" s="196" t="s">
        <v>85</v>
      </c>
      <c r="AY195" s="17" t="s">
        <v>123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7" t="s">
        <v>8</v>
      </c>
      <c r="BK195" s="197">
        <f>ROUND(I195*H195,0)</f>
        <v>0</v>
      </c>
      <c r="BL195" s="17" t="s">
        <v>293</v>
      </c>
      <c r="BM195" s="196" t="s">
        <v>310</v>
      </c>
    </row>
    <row r="196" spans="1:65" s="14" customFormat="1" ht="11.25">
      <c r="B196" s="219"/>
      <c r="C196" s="220"/>
      <c r="D196" s="200" t="s">
        <v>132</v>
      </c>
      <c r="E196" s="221" t="s">
        <v>1</v>
      </c>
      <c r="F196" s="222" t="s">
        <v>311</v>
      </c>
      <c r="G196" s="220"/>
      <c r="H196" s="221" t="s">
        <v>1</v>
      </c>
      <c r="I196" s="223"/>
      <c r="J196" s="220"/>
      <c r="K196" s="220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132</v>
      </c>
      <c r="AU196" s="228" t="s">
        <v>85</v>
      </c>
      <c r="AV196" s="14" t="s">
        <v>8</v>
      </c>
      <c r="AW196" s="14" t="s">
        <v>32</v>
      </c>
      <c r="AX196" s="14" t="s">
        <v>76</v>
      </c>
      <c r="AY196" s="228" t="s">
        <v>123</v>
      </c>
    </row>
    <row r="197" spans="1:65" s="14" customFormat="1" ht="11.25">
      <c r="B197" s="219"/>
      <c r="C197" s="220"/>
      <c r="D197" s="200" t="s">
        <v>132</v>
      </c>
      <c r="E197" s="221" t="s">
        <v>1</v>
      </c>
      <c r="F197" s="222" t="s">
        <v>312</v>
      </c>
      <c r="G197" s="220"/>
      <c r="H197" s="221" t="s">
        <v>1</v>
      </c>
      <c r="I197" s="223"/>
      <c r="J197" s="220"/>
      <c r="K197" s="220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132</v>
      </c>
      <c r="AU197" s="228" t="s">
        <v>85</v>
      </c>
      <c r="AV197" s="14" t="s">
        <v>8</v>
      </c>
      <c r="AW197" s="14" t="s">
        <v>32</v>
      </c>
      <c r="AX197" s="14" t="s">
        <v>76</v>
      </c>
      <c r="AY197" s="228" t="s">
        <v>123</v>
      </c>
    </row>
    <row r="198" spans="1:65" s="14" customFormat="1" ht="11.25">
      <c r="B198" s="219"/>
      <c r="C198" s="220"/>
      <c r="D198" s="200" t="s">
        <v>132</v>
      </c>
      <c r="E198" s="221" t="s">
        <v>1</v>
      </c>
      <c r="F198" s="222" t="s">
        <v>313</v>
      </c>
      <c r="G198" s="220"/>
      <c r="H198" s="221" t="s">
        <v>1</v>
      </c>
      <c r="I198" s="223"/>
      <c r="J198" s="220"/>
      <c r="K198" s="220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132</v>
      </c>
      <c r="AU198" s="228" t="s">
        <v>85</v>
      </c>
      <c r="AV198" s="14" t="s">
        <v>8</v>
      </c>
      <c r="AW198" s="14" t="s">
        <v>32</v>
      </c>
      <c r="AX198" s="14" t="s">
        <v>76</v>
      </c>
      <c r="AY198" s="228" t="s">
        <v>123</v>
      </c>
    </row>
    <row r="199" spans="1:65" s="14" customFormat="1" ht="11.25">
      <c r="B199" s="219"/>
      <c r="C199" s="220"/>
      <c r="D199" s="200" t="s">
        <v>132</v>
      </c>
      <c r="E199" s="221" t="s">
        <v>1</v>
      </c>
      <c r="F199" s="222" t="s">
        <v>314</v>
      </c>
      <c r="G199" s="220"/>
      <c r="H199" s="221" t="s">
        <v>1</v>
      </c>
      <c r="I199" s="223"/>
      <c r="J199" s="220"/>
      <c r="K199" s="220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132</v>
      </c>
      <c r="AU199" s="228" t="s">
        <v>85</v>
      </c>
      <c r="AV199" s="14" t="s">
        <v>8</v>
      </c>
      <c r="AW199" s="14" t="s">
        <v>32</v>
      </c>
      <c r="AX199" s="14" t="s">
        <v>76</v>
      </c>
      <c r="AY199" s="228" t="s">
        <v>123</v>
      </c>
    </row>
    <row r="200" spans="1:65" s="13" customFormat="1" ht="11.25">
      <c r="B200" s="198"/>
      <c r="C200" s="199"/>
      <c r="D200" s="200" t="s">
        <v>132</v>
      </c>
      <c r="E200" s="201" t="s">
        <v>1</v>
      </c>
      <c r="F200" s="202" t="s">
        <v>8</v>
      </c>
      <c r="G200" s="199"/>
      <c r="H200" s="203">
        <v>1</v>
      </c>
      <c r="I200" s="204"/>
      <c r="J200" s="199"/>
      <c r="K200" s="199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132</v>
      </c>
      <c r="AU200" s="209" t="s">
        <v>85</v>
      </c>
      <c r="AV200" s="13" t="s">
        <v>85</v>
      </c>
      <c r="AW200" s="13" t="s">
        <v>32</v>
      </c>
      <c r="AX200" s="13" t="s">
        <v>8</v>
      </c>
      <c r="AY200" s="209" t="s">
        <v>123</v>
      </c>
    </row>
    <row r="201" spans="1:65" s="12" customFormat="1" ht="22.9" customHeight="1">
      <c r="B201" s="170"/>
      <c r="C201" s="171"/>
      <c r="D201" s="172" t="s">
        <v>75</v>
      </c>
      <c r="E201" s="184" t="s">
        <v>315</v>
      </c>
      <c r="F201" s="184" t="s">
        <v>316</v>
      </c>
      <c r="G201" s="171"/>
      <c r="H201" s="171"/>
      <c r="I201" s="174"/>
      <c r="J201" s="185">
        <f>BK201</f>
        <v>0</v>
      </c>
      <c r="K201" s="171"/>
      <c r="L201" s="176"/>
      <c r="M201" s="177"/>
      <c r="N201" s="178"/>
      <c r="O201" s="178"/>
      <c r="P201" s="179">
        <f>SUM(P202:P204)</f>
        <v>0</v>
      </c>
      <c r="Q201" s="178"/>
      <c r="R201" s="179">
        <f>SUM(R202:R204)</f>
        <v>0</v>
      </c>
      <c r="S201" s="178"/>
      <c r="T201" s="180">
        <f>SUM(T202:T204)</f>
        <v>0</v>
      </c>
      <c r="AR201" s="181" t="s">
        <v>147</v>
      </c>
      <c r="AT201" s="182" t="s">
        <v>75</v>
      </c>
      <c r="AU201" s="182" t="s">
        <v>8</v>
      </c>
      <c r="AY201" s="181" t="s">
        <v>123</v>
      </c>
      <c r="BK201" s="183">
        <f>SUM(BK202:BK204)</f>
        <v>0</v>
      </c>
    </row>
    <row r="202" spans="1:65" s="2" customFormat="1" ht="16.5" customHeight="1">
      <c r="A202" s="34"/>
      <c r="B202" s="35"/>
      <c r="C202" s="186" t="s">
        <v>317</v>
      </c>
      <c r="D202" s="186" t="s">
        <v>125</v>
      </c>
      <c r="E202" s="187" t="s">
        <v>318</v>
      </c>
      <c r="F202" s="188" t="s">
        <v>316</v>
      </c>
      <c r="G202" s="189" t="s">
        <v>291</v>
      </c>
      <c r="H202" s="190">
        <v>1</v>
      </c>
      <c r="I202" s="191"/>
      <c r="J202" s="190">
        <f>ROUND(I202*H202,0)</f>
        <v>0</v>
      </c>
      <c r="K202" s="188" t="s">
        <v>292</v>
      </c>
      <c r="L202" s="39"/>
      <c r="M202" s="192" t="s">
        <v>1</v>
      </c>
      <c r="N202" s="193" t="s">
        <v>41</v>
      </c>
      <c r="O202" s="71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6" t="s">
        <v>293</v>
      </c>
      <c r="AT202" s="196" t="s">
        <v>125</v>
      </c>
      <c r="AU202" s="196" t="s">
        <v>85</v>
      </c>
      <c r="AY202" s="17" t="s">
        <v>123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7" t="s">
        <v>8</v>
      </c>
      <c r="BK202" s="197">
        <f>ROUND(I202*H202,0)</f>
        <v>0</v>
      </c>
      <c r="BL202" s="17" t="s">
        <v>293</v>
      </c>
      <c r="BM202" s="196" t="s">
        <v>319</v>
      </c>
    </row>
    <row r="203" spans="1:65" s="14" customFormat="1" ht="11.25">
      <c r="B203" s="219"/>
      <c r="C203" s="220"/>
      <c r="D203" s="200" t="s">
        <v>132</v>
      </c>
      <c r="E203" s="221" t="s">
        <v>1</v>
      </c>
      <c r="F203" s="222" t="s">
        <v>320</v>
      </c>
      <c r="G203" s="220"/>
      <c r="H203" s="221" t="s">
        <v>1</v>
      </c>
      <c r="I203" s="223"/>
      <c r="J203" s="220"/>
      <c r="K203" s="220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132</v>
      </c>
      <c r="AU203" s="228" t="s">
        <v>85</v>
      </c>
      <c r="AV203" s="14" t="s">
        <v>8</v>
      </c>
      <c r="AW203" s="14" t="s">
        <v>32</v>
      </c>
      <c r="AX203" s="14" t="s">
        <v>76</v>
      </c>
      <c r="AY203" s="228" t="s">
        <v>123</v>
      </c>
    </row>
    <row r="204" spans="1:65" s="13" customFormat="1" ht="11.25">
      <c r="B204" s="198"/>
      <c r="C204" s="199"/>
      <c r="D204" s="200" t="s">
        <v>132</v>
      </c>
      <c r="E204" s="201" t="s">
        <v>1</v>
      </c>
      <c r="F204" s="202" t="s">
        <v>8</v>
      </c>
      <c r="G204" s="199"/>
      <c r="H204" s="203">
        <v>1</v>
      </c>
      <c r="I204" s="204"/>
      <c r="J204" s="199"/>
      <c r="K204" s="199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132</v>
      </c>
      <c r="AU204" s="209" t="s">
        <v>85</v>
      </c>
      <c r="AV204" s="13" t="s">
        <v>85</v>
      </c>
      <c r="AW204" s="13" t="s">
        <v>32</v>
      </c>
      <c r="AX204" s="13" t="s">
        <v>8</v>
      </c>
      <c r="AY204" s="209" t="s">
        <v>123</v>
      </c>
    </row>
    <row r="205" spans="1:65" s="12" customFormat="1" ht="22.9" customHeight="1">
      <c r="B205" s="170"/>
      <c r="C205" s="171"/>
      <c r="D205" s="172" t="s">
        <v>75</v>
      </c>
      <c r="E205" s="184" t="s">
        <v>321</v>
      </c>
      <c r="F205" s="184" t="s">
        <v>322</v>
      </c>
      <c r="G205" s="171"/>
      <c r="H205" s="171"/>
      <c r="I205" s="174"/>
      <c r="J205" s="185">
        <f>BK205</f>
        <v>0</v>
      </c>
      <c r="K205" s="171"/>
      <c r="L205" s="176"/>
      <c r="M205" s="177"/>
      <c r="N205" s="178"/>
      <c r="O205" s="178"/>
      <c r="P205" s="179">
        <f>SUM(P206:P210)</f>
        <v>0</v>
      </c>
      <c r="Q205" s="178"/>
      <c r="R205" s="179">
        <f>SUM(R206:R210)</f>
        <v>0</v>
      </c>
      <c r="S205" s="178"/>
      <c r="T205" s="180">
        <f>SUM(T206:T210)</f>
        <v>0</v>
      </c>
      <c r="AR205" s="181" t="s">
        <v>147</v>
      </c>
      <c r="AT205" s="182" t="s">
        <v>75</v>
      </c>
      <c r="AU205" s="182" t="s">
        <v>8</v>
      </c>
      <c r="AY205" s="181" t="s">
        <v>123</v>
      </c>
      <c r="BK205" s="183">
        <f>SUM(BK206:BK210)</f>
        <v>0</v>
      </c>
    </row>
    <row r="206" spans="1:65" s="2" customFormat="1" ht="16.5" customHeight="1">
      <c r="A206" s="34"/>
      <c r="B206" s="35"/>
      <c r="C206" s="186" t="s">
        <v>323</v>
      </c>
      <c r="D206" s="186" t="s">
        <v>125</v>
      </c>
      <c r="E206" s="187" t="s">
        <v>324</v>
      </c>
      <c r="F206" s="188" t="s">
        <v>322</v>
      </c>
      <c r="G206" s="189" t="s">
        <v>291</v>
      </c>
      <c r="H206" s="190">
        <v>1</v>
      </c>
      <c r="I206" s="191"/>
      <c r="J206" s="190">
        <f>ROUND(I206*H206,0)</f>
        <v>0</v>
      </c>
      <c r="K206" s="188" t="s">
        <v>292</v>
      </c>
      <c r="L206" s="39"/>
      <c r="M206" s="192" t="s">
        <v>1</v>
      </c>
      <c r="N206" s="193" t="s">
        <v>41</v>
      </c>
      <c r="O206" s="71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6" t="s">
        <v>293</v>
      </c>
      <c r="AT206" s="196" t="s">
        <v>125</v>
      </c>
      <c r="AU206" s="196" t="s">
        <v>85</v>
      </c>
      <c r="AY206" s="17" t="s">
        <v>123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7" t="s">
        <v>8</v>
      </c>
      <c r="BK206" s="197">
        <f>ROUND(I206*H206,0)</f>
        <v>0</v>
      </c>
      <c r="BL206" s="17" t="s">
        <v>293</v>
      </c>
      <c r="BM206" s="196" t="s">
        <v>325</v>
      </c>
    </row>
    <row r="207" spans="1:65" s="14" customFormat="1" ht="11.25">
      <c r="B207" s="219"/>
      <c r="C207" s="220"/>
      <c r="D207" s="200" t="s">
        <v>132</v>
      </c>
      <c r="E207" s="221" t="s">
        <v>1</v>
      </c>
      <c r="F207" s="222" t="s">
        <v>326</v>
      </c>
      <c r="G207" s="220"/>
      <c r="H207" s="221" t="s">
        <v>1</v>
      </c>
      <c r="I207" s="223"/>
      <c r="J207" s="220"/>
      <c r="K207" s="220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132</v>
      </c>
      <c r="AU207" s="228" t="s">
        <v>85</v>
      </c>
      <c r="AV207" s="14" t="s">
        <v>8</v>
      </c>
      <c r="AW207" s="14" t="s">
        <v>32</v>
      </c>
      <c r="AX207" s="14" t="s">
        <v>76</v>
      </c>
      <c r="AY207" s="228" t="s">
        <v>123</v>
      </c>
    </row>
    <row r="208" spans="1:65" s="14" customFormat="1" ht="11.25">
      <c r="B208" s="219"/>
      <c r="C208" s="220"/>
      <c r="D208" s="200" t="s">
        <v>132</v>
      </c>
      <c r="E208" s="221" t="s">
        <v>1</v>
      </c>
      <c r="F208" s="222" t="s">
        <v>327</v>
      </c>
      <c r="G208" s="220"/>
      <c r="H208" s="221" t="s">
        <v>1</v>
      </c>
      <c r="I208" s="223"/>
      <c r="J208" s="220"/>
      <c r="K208" s="220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132</v>
      </c>
      <c r="AU208" s="228" t="s">
        <v>85</v>
      </c>
      <c r="AV208" s="14" t="s">
        <v>8</v>
      </c>
      <c r="AW208" s="14" t="s">
        <v>32</v>
      </c>
      <c r="AX208" s="14" t="s">
        <v>76</v>
      </c>
      <c r="AY208" s="228" t="s">
        <v>123</v>
      </c>
    </row>
    <row r="209" spans="1:51" s="14" customFormat="1" ht="11.25">
      <c r="B209" s="219"/>
      <c r="C209" s="220"/>
      <c r="D209" s="200" t="s">
        <v>132</v>
      </c>
      <c r="E209" s="221" t="s">
        <v>1</v>
      </c>
      <c r="F209" s="222" t="s">
        <v>328</v>
      </c>
      <c r="G209" s="220"/>
      <c r="H209" s="221" t="s">
        <v>1</v>
      </c>
      <c r="I209" s="223"/>
      <c r="J209" s="220"/>
      <c r="K209" s="220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132</v>
      </c>
      <c r="AU209" s="228" t="s">
        <v>85</v>
      </c>
      <c r="AV209" s="14" t="s">
        <v>8</v>
      </c>
      <c r="AW209" s="14" t="s">
        <v>32</v>
      </c>
      <c r="AX209" s="14" t="s">
        <v>76</v>
      </c>
      <c r="AY209" s="228" t="s">
        <v>123</v>
      </c>
    </row>
    <row r="210" spans="1:51" s="13" customFormat="1" ht="11.25">
      <c r="B210" s="198"/>
      <c r="C210" s="199"/>
      <c r="D210" s="200" t="s">
        <v>132</v>
      </c>
      <c r="E210" s="201" t="s">
        <v>1</v>
      </c>
      <c r="F210" s="202" t="s">
        <v>8</v>
      </c>
      <c r="G210" s="199"/>
      <c r="H210" s="203">
        <v>1</v>
      </c>
      <c r="I210" s="204"/>
      <c r="J210" s="199"/>
      <c r="K210" s="199"/>
      <c r="L210" s="205"/>
      <c r="M210" s="229"/>
      <c r="N210" s="230"/>
      <c r="O210" s="230"/>
      <c r="P210" s="230"/>
      <c r="Q210" s="230"/>
      <c r="R210" s="230"/>
      <c r="S210" s="230"/>
      <c r="T210" s="231"/>
      <c r="AT210" s="209" t="s">
        <v>132</v>
      </c>
      <c r="AU210" s="209" t="s">
        <v>85</v>
      </c>
      <c r="AV210" s="13" t="s">
        <v>85</v>
      </c>
      <c r="AW210" s="13" t="s">
        <v>32</v>
      </c>
      <c r="AX210" s="13" t="s">
        <v>8</v>
      </c>
      <c r="AY210" s="209" t="s">
        <v>123</v>
      </c>
    </row>
    <row r="211" spans="1:51" s="2" customFormat="1" ht="6.95" customHeight="1">
      <c r="A211" s="34"/>
      <c r="B211" s="54"/>
      <c r="C211" s="55"/>
      <c r="D211" s="55"/>
      <c r="E211" s="55"/>
      <c r="F211" s="55"/>
      <c r="G211" s="55"/>
      <c r="H211" s="55"/>
      <c r="I211" s="55"/>
      <c r="J211" s="55"/>
      <c r="K211" s="55"/>
      <c r="L211" s="39"/>
      <c r="M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</row>
  </sheetData>
  <sheetProtection algorithmName="SHA-512" hashValue="uhRSK642HNNK/wHdg2bzExspC1woXHMOtr2GDgR3bfZTxyMN2+IPCE2eEm7BmHkhoIwHcc1hM0NpVJ5ReuLyFw==" saltValue="V5fvpe3ORq8+VwFmuGzCL6RjCsHs+ts/Vkd4mTpojfbZgJpugJLzcZ6zNZM/iCZRpQOnmJE52wuEKGhKpvAmLQ==" spinCount="100000" sheet="1" objects="1" scenarios="1" formatColumns="0" formatRows="0" autoFilter="0"/>
  <autoFilter ref="C126:K210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5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88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89</v>
      </c>
      <c r="L4" s="20"/>
      <c r="M4" s="111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84" t="str">
        <f>'Rekapitulace stavby'!K6</f>
        <v>Obnova zatrubeného potoka U KINA Vrchlabí</v>
      </c>
      <c r="F7" s="285"/>
      <c r="G7" s="285"/>
      <c r="H7" s="285"/>
      <c r="L7" s="20"/>
    </row>
    <row r="8" spans="1:46" s="2" customFormat="1" ht="12" customHeight="1">
      <c r="A8" s="34"/>
      <c r="B8" s="39"/>
      <c r="C8" s="34"/>
      <c r="D8" s="112" t="s">
        <v>90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6" t="s">
        <v>329</v>
      </c>
      <c r="F9" s="287"/>
      <c r="G9" s="287"/>
      <c r="H9" s="28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22. 7. 2025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27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8" t="str">
        <f>'Rekapitulace stavby'!E14</f>
        <v>Vyplň údaj</v>
      </c>
      <c r="F18" s="289"/>
      <c r="G18" s="289"/>
      <c r="H18" s="28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0" t="s">
        <v>1</v>
      </c>
      <c r="F27" s="290"/>
      <c r="G27" s="290"/>
      <c r="H27" s="29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ROUND((SUM(BE129:BE284)),  2)</f>
        <v>0</v>
      </c>
      <c r="G33" s="34"/>
      <c r="H33" s="34"/>
      <c r="I33" s="124">
        <v>0.21</v>
      </c>
      <c r="J33" s="123">
        <f>ROUND(((SUM(BE129:BE284))*I33),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ROUND((SUM(BF129:BF284)),  2)</f>
        <v>0</v>
      </c>
      <c r="G34" s="34"/>
      <c r="H34" s="34"/>
      <c r="I34" s="124">
        <v>0.12</v>
      </c>
      <c r="J34" s="123">
        <f>ROUND(((SUM(BF129:BF284))*I34),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ROUND((SUM(BG129:BG284)),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ROUND((SUM(BH129:BH284)),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ROUND((SUM(BI129:BI284)),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1" t="str">
        <f>E7</f>
        <v>Obnova zatrubeného potoka U KINA Vrchlabí</v>
      </c>
      <c r="F85" s="292"/>
      <c r="G85" s="292"/>
      <c r="H85" s="29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2" t="str">
        <f>E9</f>
        <v>IO24041 - Obnova Zatrubeného potoka</v>
      </c>
      <c r="F87" s="293"/>
      <c r="G87" s="293"/>
      <c r="H87" s="29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22. 7. 2025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30</v>
      </c>
      <c r="J91" s="32" t="str">
        <f>E21</f>
        <v>Ing. Aleš Kreisl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Roman Charvát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93</v>
      </c>
      <c r="D94" s="144"/>
      <c r="E94" s="144"/>
      <c r="F94" s="144"/>
      <c r="G94" s="144"/>
      <c r="H94" s="144"/>
      <c r="I94" s="144"/>
      <c r="J94" s="145" t="s">
        <v>94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95</v>
      </c>
      <c r="D96" s="36"/>
      <c r="E96" s="36"/>
      <c r="F96" s="36"/>
      <c r="G96" s="36"/>
      <c r="H96" s="36"/>
      <c r="I96" s="36"/>
      <c r="J96" s="84">
        <f>J129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96</v>
      </c>
    </row>
    <row r="97" spans="1:31" s="9" customFormat="1" ht="24.95" customHeight="1">
      <c r="B97" s="147"/>
      <c r="C97" s="148"/>
      <c r="D97" s="149" t="s">
        <v>97</v>
      </c>
      <c r="E97" s="150"/>
      <c r="F97" s="150"/>
      <c r="G97" s="150"/>
      <c r="H97" s="150"/>
      <c r="I97" s="150"/>
      <c r="J97" s="151">
        <f>J130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98</v>
      </c>
      <c r="E98" s="156"/>
      <c r="F98" s="156"/>
      <c r="G98" s="156"/>
      <c r="H98" s="156"/>
      <c r="I98" s="156"/>
      <c r="J98" s="157">
        <f>J131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330</v>
      </c>
      <c r="E99" s="156"/>
      <c r="F99" s="156"/>
      <c r="G99" s="156"/>
      <c r="H99" s="156"/>
      <c r="I99" s="156"/>
      <c r="J99" s="157">
        <f>J181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99</v>
      </c>
      <c r="E100" s="156"/>
      <c r="F100" s="156"/>
      <c r="G100" s="156"/>
      <c r="H100" s="156"/>
      <c r="I100" s="156"/>
      <c r="J100" s="157">
        <f>J196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100</v>
      </c>
      <c r="E101" s="156"/>
      <c r="F101" s="156"/>
      <c r="G101" s="156"/>
      <c r="H101" s="156"/>
      <c r="I101" s="156"/>
      <c r="J101" s="157">
        <f>J213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331</v>
      </c>
      <c r="E102" s="156"/>
      <c r="F102" s="156"/>
      <c r="G102" s="156"/>
      <c r="H102" s="156"/>
      <c r="I102" s="156"/>
      <c r="J102" s="157">
        <f>J241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332</v>
      </c>
      <c r="E103" s="156"/>
      <c r="F103" s="156"/>
      <c r="G103" s="156"/>
      <c r="H103" s="156"/>
      <c r="I103" s="156"/>
      <c r="J103" s="157">
        <f>J248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101</v>
      </c>
      <c r="E104" s="156"/>
      <c r="F104" s="156"/>
      <c r="G104" s="156"/>
      <c r="H104" s="156"/>
      <c r="I104" s="156"/>
      <c r="J104" s="157">
        <f>J257</f>
        <v>0</v>
      </c>
      <c r="K104" s="154"/>
      <c r="L104" s="158"/>
    </row>
    <row r="105" spans="1:31" s="9" customFormat="1" ht="24.95" customHeight="1">
      <c r="B105" s="147"/>
      <c r="C105" s="148"/>
      <c r="D105" s="149" t="s">
        <v>102</v>
      </c>
      <c r="E105" s="150"/>
      <c r="F105" s="150"/>
      <c r="G105" s="150"/>
      <c r="H105" s="150"/>
      <c r="I105" s="150"/>
      <c r="J105" s="151">
        <f>J259</f>
        <v>0</v>
      </c>
      <c r="K105" s="148"/>
      <c r="L105" s="152"/>
    </row>
    <row r="106" spans="1:31" s="10" customFormat="1" ht="19.899999999999999" customHeight="1">
      <c r="B106" s="153"/>
      <c r="C106" s="154"/>
      <c r="D106" s="155" t="s">
        <v>103</v>
      </c>
      <c r="E106" s="156"/>
      <c r="F106" s="156"/>
      <c r="G106" s="156"/>
      <c r="H106" s="156"/>
      <c r="I106" s="156"/>
      <c r="J106" s="157">
        <f>J260</f>
        <v>0</v>
      </c>
      <c r="K106" s="154"/>
      <c r="L106" s="158"/>
    </row>
    <row r="107" spans="1:31" s="10" customFormat="1" ht="19.899999999999999" customHeight="1">
      <c r="B107" s="153"/>
      <c r="C107" s="154"/>
      <c r="D107" s="155" t="s">
        <v>105</v>
      </c>
      <c r="E107" s="156"/>
      <c r="F107" s="156"/>
      <c r="G107" s="156"/>
      <c r="H107" s="156"/>
      <c r="I107" s="156"/>
      <c r="J107" s="157">
        <f>J268</f>
        <v>0</v>
      </c>
      <c r="K107" s="154"/>
      <c r="L107" s="158"/>
    </row>
    <row r="108" spans="1:31" s="10" customFormat="1" ht="19.899999999999999" customHeight="1">
      <c r="B108" s="153"/>
      <c r="C108" s="154"/>
      <c r="D108" s="155" t="s">
        <v>106</v>
      </c>
      <c r="E108" s="156"/>
      <c r="F108" s="156"/>
      <c r="G108" s="156"/>
      <c r="H108" s="156"/>
      <c r="I108" s="156"/>
      <c r="J108" s="157">
        <f>J275</f>
        <v>0</v>
      </c>
      <c r="K108" s="154"/>
      <c r="L108" s="158"/>
    </row>
    <row r="109" spans="1:31" s="10" customFormat="1" ht="19.899999999999999" customHeight="1">
      <c r="B109" s="153"/>
      <c r="C109" s="154"/>
      <c r="D109" s="155" t="s">
        <v>107</v>
      </c>
      <c r="E109" s="156"/>
      <c r="F109" s="156"/>
      <c r="G109" s="156"/>
      <c r="H109" s="156"/>
      <c r="I109" s="156"/>
      <c r="J109" s="157">
        <f>J279</f>
        <v>0</v>
      </c>
      <c r="K109" s="154"/>
      <c r="L109" s="158"/>
    </row>
    <row r="110" spans="1:31" s="2" customFormat="1" ht="21.7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5" customHeight="1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5" customHeight="1">
      <c r="A116" s="34"/>
      <c r="B116" s="35"/>
      <c r="C116" s="23" t="s">
        <v>108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>
      <c r="A118" s="34"/>
      <c r="B118" s="35"/>
      <c r="C118" s="29" t="s">
        <v>16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6.5" customHeight="1">
      <c r="A119" s="34"/>
      <c r="B119" s="35"/>
      <c r="C119" s="36"/>
      <c r="D119" s="36"/>
      <c r="E119" s="291" t="str">
        <f>E7</f>
        <v>Obnova zatrubeného potoka U KINA Vrchlabí</v>
      </c>
      <c r="F119" s="292"/>
      <c r="G119" s="292"/>
      <c r="H119" s="292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90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6"/>
      <c r="D121" s="36"/>
      <c r="E121" s="262" t="str">
        <f>E9</f>
        <v>IO24041 - Obnova Zatrubeného potoka</v>
      </c>
      <c r="F121" s="293"/>
      <c r="G121" s="293"/>
      <c r="H121" s="293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20</v>
      </c>
      <c r="D123" s="36"/>
      <c r="E123" s="36"/>
      <c r="F123" s="27" t="str">
        <f>F12</f>
        <v xml:space="preserve"> </v>
      </c>
      <c r="G123" s="36"/>
      <c r="H123" s="36"/>
      <c r="I123" s="29" t="s">
        <v>22</v>
      </c>
      <c r="J123" s="66" t="str">
        <f>IF(J12="","",J12)</f>
        <v>22. 7. 2025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5.2" customHeight="1">
      <c r="A125" s="34"/>
      <c r="B125" s="35"/>
      <c r="C125" s="29" t="s">
        <v>24</v>
      </c>
      <c r="D125" s="36"/>
      <c r="E125" s="36"/>
      <c r="F125" s="27" t="str">
        <f>E15</f>
        <v xml:space="preserve"> </v>
      </c>
      <c r="G125" s="36"/>
      <c r="H125" s="36"/>
      <c r="I125" s="29" t="s">
        <v>30</v>
      </c>
      <c r="J125" s="32" t="str">
        <f>E21</f>
        <v>Ing. Aleš Kreisl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5.2" customHeight="1">
      <c r="A126" s="34"/>
      <c r="B126" s="35"/>
      <c r="C126" s="29" t="s">
        <v>28</v>
      </c>
      <c r="D126" s="36"/>
      <c r="E126" s="36"/>
      <c r="F126" s="27" t="str">
        <f>IF(E18="","",E18)</f>
        <v>Vyplň údaj</v>
      </c>
      <c r="G126" s="36"/>
      <c r="H126" s="36"/>
      <c r="I126" s="29" t="s">
        <v>33</v>
      </c>
      <c r="J126" s="32" t="str">
        <f>E24</f>
        <v>Ing. Roman Charvát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0.3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11" customFormat="1" ht="29.25" customHeight="1">
      <c r="A128" s="159"/>
      <c r="B128" s="160"/>
      <c r="C128" s="161" t="s">
        <v>109</v>
      </c>
      <c r="D128" s="162" t="s">
        <v>61</v>
      </c>
      <c r="E128" s="162" t="s">
        <v>57</v>
      </c>
      <c r="F128" s="162" t="s">
        <v>58</v>
      </c>
      <c r="G128" s="162" t="s">
        <v>110</v>
      </c>
      <c r="H128" s="162" t="s">
        <v>111</v>
      </c>
      <c r="I128" s="162" t="s">
        <v>112</v>
      </c>
      <c r="J128" s="162" t="s">
        <v>94</v>
      </c>
      <c r="K128" s="163" t="s">
        <v>113</v>
      </c>
      <c r="L128" s="164"/>
      <c r="M128" s="75" t="s">
        <v>1</v>
      </c>
      <c r="N128" s="76" t="s">
        <v>40</v>
      </c>
      <c r="O128" s="76" t="s">
        <v>114</v>
      </c>
      <c r="P128" s="76" t="s">
        <v>115</v>
      </c>
      <c r="Q128" s="76" t="s">
        <v>116</v>
      </c>
      <c r="R128" s="76" t="s">
        <v>117</v>
      </c>
      <c r="S128" s="76" t="s">
        <v>118</v>
      </c>
      <c r="T128" s="77" t="s">
        <v>119</v>
      </c>
      <c r="U128" s="159"/>
      <c r="V128" s="159"/>
      <c r="W128" s="159"/>
      <c r="X128" s="159"/>
      <c r="Y128" s="159"/>
      <c r="Z128" s="159"/>
      <c r="AA128" s="159"/>
      <c r="AB128" s="159"/>
      <c r="AC128" s="159"/>
      <c r="AD128" s="159"/>
      <c r="AE128" s="159"/>
    </row>
    <row r="129" spans="1:65" s="2" customFormat="1" ht="22.9" customHeight="1">
      <c r="A129" s="34"/>
      <c r="B129" s="35"/>
      <c r="C129" s="82" t="s">
        <v>120</v>
      </c>
      <c r="D129" s="36"/>
      <c r="E129" s="36"/>
      <c r="F129" s="36"/>
      <c r="G129" s="36"/>
      <c r="H129" s="36"/>
      <c r="I129" s="36"/>
      <c r="J129" s="165">
        <f>BK129</f>
        <v>0</v>
      </c>
      <c r="K129" s="36"/>
      <c r="L129" s="39"/>
      <c r="M129" s="78"/>
      <c r="N129" s="166"/>
      <c r="O129" s="79"/>
      <c r="P129" s="167">
        <f>P130+P259</f>
        <v>0</v>
      </c>
      <c r="Q129" s="79"/>
      <c r="R129" s="167">
        <f>R130+R259</f>
        <v>195.62459125799998</v>
      </c>
      <c r="S129" s="79"/>
      <c r="T129" s="168">
        <f>T130+T259</f>
        <v>564.41999999999996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75</v>
      </c>
      <c r="AU129" s="17" t="s">
        <v>96</v>
      </c>
      <c r="BK129" s="169">
        <f>BK130+BK259</f>
        <v>0</v>
      </c>
    </row>
    <row r="130" spans="1:65" s="12" customFormat="1" ht="25.9" customHeight="1">
      <c r="B130" s="170"/>
      <c r="C130" s="171"/>
      <c r="D130" s="172" t="s">
        <v>75</v>
      </c>
      <c r="E130" s="173" t="s">
        <v>121</v>
      </c>
      <c r="F130" s="173" t="s">
        <v>122</v>
      </c>
      <c r="G130" s="171"/>
      <c r="H130" s="171"/>
      <c r="I130" s="174"/>
      <c r="J130" s="175">
        <f>BK130</f>
        <v>0</v>
      </c>
      <c r="K130" s="171"/>
      <c r="L130" s="176"/>
      <c r="M130" s="177"/>
      <c r="N130" s="178"/>
      <c r="O130" s="178"/>
      <c r="P130" s="179">
        <f>P131+P181+P196+P213+P241+P248+P257</f>
        <v>0</v>
      </c>
      <c r="Q130" s="178"/>
      <c r="R130" s="179">
        <f>R131+R181+R196+R213+R241+R248+R257</f>
        <v>195.62459125799998</v>
      </c>
      <c r="S130" s="178"/>
      <c r="T130" s="180">
        <f>T131+T181+T196+T213+T241+T248+T257</f>
        <v>564.41999999999996</v>
      </c>
      <c r="AR130" s="181" t="s">
        <v>8</v>
      </c>
      <c r="AT130" s="182" t="s">
        <v>75</v>
      </c>
      <c r="AU130" s="182" t="s">
        <v>76</v>
      </c>
      <c r="AY130" s="181" t="s">
        <v>123</v>
      </c>
      <c r="BK130" s="183">
        <f>BK131+BK181+BK196+BK213+BK241+BK248+BK257</f>
        <v>0</v>
      </c>
    </row>
    <row r="131" spans="1:65" s="12" customFormat="1" ht="22.9" customHeight="1">
      <c r="B131" s="170"/>
      <c r="C131" s="171"/>
      <c r="D131" s="172" t="s">
        <v>75</v>
      </c>
      <c r="E131" s="184" t="s">
        <v>8</v>
      </c>
      <c r="F131" s="184" t="s">
        <v>124</v>
      </c>
      <c r="G131" s="171"/>
      <c r="H131" s="171"/>
      <c r="I131" s="174"/>
      <c r="J131" s="185">
        <f>BK131</f>
        <v>0</v>
      </c>
      <c r="K131" s="171"/>
      <c r="L131" s="176"/>
      <c r="M131" s="177"/>
      <c r="N131" s="178"/>
      <c r="O131" s="178"/>
      <c r="P131" s="179">
        <f>SUM(P132:P180)</f>
        <v>0</v>
      </c>
      <c r="Q131" s="178"/>
      <c r="R131" s="179">
        <f>SUM(R132:R180)</f>
        <v>1.6091084479999997</v>
      </c>
      <c r="S131" s="178"/>
      <c r="T131" s="180">
        <f>SUM(T132:T180)</f>
        <v>476.28</v>
      </c>
      <c r="AR131" s="181" t="s">
        <v>8</v>
      </c>
      <c r="AT131" s="182" t="s">
        <v>75</v>
      </c>
      <c r="AU131" s="182" t="s">
        <v>8</v>
      </c>
      <c r="AY131" s="181" t="s">
        <v>123</v>
      </c>
      <c r="BK131" s="183">
        <f>SUM(BK132:BK180)</f>
        <v>0</v>
      </c>
    </row>
    <row r="132" spans="1:65" s="2" customFormat="1" ht="33" customHeight="1">
      <c r="A132" s="34"/>
      <c r="B132" s="35"/>
      <c r="C132" s="186" t="s">
        <v>8</v>
      </c>
      <c r="D132" s="186" t="s">
        <v>125</v>
      </c>
      <c r="E132" s="187" t="s">
        <v>333</v>
      </c>
      <c r="F132" s="188" t="s">
        <v>334</v>
      </c>
      <c r="G132" s="189" t="s">
        <v>141</v>
      </c>
      <c r="H132" s="190">
        <v>588</v>
      </c>
      <c r="I132" s="191"/>
      <c r="J132" s="190">
        <f>ROUND(I132*H132,0)</f>
        <v>0</v>
      </c>
      <c r="K132" s="188" t="s">
        <v>129</v>
      </c>
      <c r="L132" s="39"/>
      <c r="M132" s="192" t="s">
        <v>1</v>
      </c>
      <c r="N132" s="193" t="s">
        <v>41</v>
      </c>
      <c r="O132" s="71"/>
      <c r="P132" s="194">
        <f>O132*H132</f>
        <v>0</v>
      </c>
      <c r="Q132" s="194">
        <v>0</v>
      </c>
      <c r="R132" s="194">
        <f>Q132*H132</f>
        <v>0</v>
      </c>
      <c r="S132" s="194">
        <v>0.57999999999999996</v>
      </c>
      <c r="T132" s="195">
        <f>S132*H132</f>
        <v>341.03999999999996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130</v>
      </c>
      <c r="AT132" s="196" t="s">
        <v>125</v>
      </c>
      <c r="AU132" s="196" t="s">
        <v>85</v>
      </c>
      <c r="AY132" s="17" t="s">
        <v>123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</v>
      </c>
      <c r="BK132" s="197">
        <f>ROUND(I132*H132,0)</f>
        <v>0</v>
      </c>
      <c r="BL132" s="17" t="s">
        <v>130</v>
      </c>
      <c r="BM132" s="196" t="s">
        <v>335</v>
      </c>
    </row>
    <row r="133" spans="1:65" s="13" customFormat="1" ht="11.25">
      <c r="B133" s="198"/>
      <c r="C133" s="199"/>
      <c r="D133" s="200" t="s">
        <v>132</v>
      </c>
      <c r="E133" s="201" t="s">
        <v>1</v>
      </c>
      <c r="F133" s="202" t="s">
        <v>336</v>
      </c>
      <c r="G133" s="199"/>
      <c r="H133" s="203">
        <v>240</v>
      </c>
      <c r="I133" s="204"/>
      <c r="J133" s="199"/>
      <c r="K133" s="199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132</v>
      </c>
      <c r="AU133" s="209" t="s">
        <v>85</v>
      </c>
      <c r="AV133" s="13" t="s">
        <v>85</v>
      </c>
      <c r="AW133" s="13" t="s">
        <v>32</v>
      </c>
      <c r="AX133" s="13" t="s">
        <v>76</v>
      </c>
      <c r="AY133" s="209" t="s">
        <v>123</v>
      </c>
    </row>
    <row r="134" spans="1:65" s="13" customFormat="1" ht="11.25">
      <c r="B134" s="198"/>
      <c r="C134" s="199"/>
      <c r="D134" s="200" t="s">
        <v>132</v>
      </c>
      <c r="E134" s="201" t="s">
        <v>1</v>
      </c>
      <c r="F134" s="202" t="s">
        <v>337</v>
      </c>
      <c r="G134" s="199"/>
      <c r="H134" s="203">
        <v>228</v>
      </c>
      <c r="I134" s="204"/>
      <c r="J134" s="199"/>
      <c r="K134" s="199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132</v>
      </c>
      <c r="AU134" s="209" t="s">
        <v>85</v>
      </c>
      <c r="AV134" s="13" t="s">
        <v>85</v>
      </c>
      <c r="AW134" s="13" t="s">
        <v>32</v>
      </c>
      <c r="AX134" s="13" t="s">
        <v>76</v>
      </c>
      <c r="AY134" s="209" t="s">
        <v>123</v>
      </c>
    </row>
    <row r="135" spans="1:65" s="13" customFormat="1" ht="11.25">
      <c r="B135" s="198"/>
      <c r="C135" s="199"/>
      <c r="D135" s="200" t="s">
        <v>132</v>
      </c>
      <c r="E135" s="201" t="s">
        <v>1</v>
      </c>
      <c r="F135" s="202" t="s">
        <v>338</v>
      </c>
      <c r="G135" s="199"/>
      <c r="H135" s="203">
        <v>120</v>
      </c>
      <c r="I135" s="204"/>
      <c r="J135" s="199"/>
      <c r="K135" s="199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132</v>
      </c>
      <c r="AU135" s="209" t="s">
        <v>85</v>
      </c>
      <c r="AV135" s="13" t="s">
        <v>85</v>
      </c>
      <c r="AW135" s="13" t="s">
        <v>32</v>
      </c>
      <c r="AX135" s="13" t="s">
        <v>76</v>
      </c>
      <c r="AY135" s="209" t="s">
        <v>123</v>
      </c>
    </row>
    <row r="136" spans="1:65" s="15" customFormat="1" ht="11.25">
      <c r="B136" s="232"/>
      <c r="C136" s="233"/>
      <c r="D136" s="200" t="s">
        <v>132</v>
      </c>
      <c r="E136" s="234" t="s">
        <v>1</v>
      </c>
      <c r="F136" s="235" t="s">
        <v>339</v>
      </c>
      <c r="G136" s="233"/>
      <c r="H136" s="236">
        <v>588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132</v>
      </c>
      <c r="AU136" s="242" t="s">
        <v>85</v>
      </c>
      <c r="AV136" s="15" t="s">
        <v>130</v>
      </c>
      <c r="AW136" s="15" t="s">
        <v>32</v>
      </c>
      <c r="AX136" s="15" t="s">
        <v>8</v>
      </c>
      <c r="AY136" s="242" t="s">
        <v>123</v>
      </c>
    </row>
    <row r="137" spans="1:65" s="2" customFormat="1" ht="24.2" customHeight="1">
      <c r="A137" s="34"/>
      <c r="B137" s="35"/>
      <c r="C137" s="186" t="s">
        <v>85</v>
      </c>
      <c r="D137" s="186" t="s">
        <v>125</v>
      </c>
      <c r="E137" s="187" t="s">
        <v>340</v>
      </c>
      <c r="F137" s="188" t="s">
        <v>341</v>
      </c>
      <c r="G137" s="189" t="s">
        <v>141</v>
      </c>
      <c r="H137" s="190">
        <v>588</v>
      </c>
      <c r="I137" s="191"/>
      <c r="J137" s="190">
        <f>ROUND(I137*H137,0)</f>
        <v>0</v>
      </c>
      <c r="K137" s="188" t="s">
        <v>129</v>
      </c>
      <c r="L137" s="39"/>
      <c r="M137" s="192" t="s">
        <v>1</v>
      </c>
      <c r="N137" s="193" t="s">
        <v>41</v>
      </c>
      <c r="O137" s="71"/>
      <c r="P137" s="194">
        <f>O137*H137</f>
        <v>0</v>
      </c>
      <c r="Q137" s="194">
        <v>2.8569999999999999E-5</v>
      </c>
      <c r="R137" s="194">
        <f>Q137*H137</f>
        <v>1.679916E-2</v>
      </c>
      <c r="S137" s="194">
        <v>0.23</v>
      </c>
      <c r="T137" s="195">
        <f>S137*H137</f>
        <v>135.24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6" t="s">
        <v>130</v>
      </c>
      <c r="AT137" s="196" t="s">
        <v>125</v>
      </c>
      <c r="AU137" s="196" t="s">
        <v>85</v>
      </c>
      <c r="AY137" s="17" t="s">
        <v>123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</v>
      </c>
      <c r="BK137" s="197">
        <f>ROUND(I137*H137,0)</f>
        <v>0</v>
      </c>
      <c r="BL137" s="17" t="s">
        <v>130</v>
      </c>
      <c r="BM137" s="196" t="s">
        <v>342</v>
      </c>
    </row>
    <row r="138" spans="1:65" s="13" customFormat="1" ht="11.25">
      <c r="B138" s="198"/>
      <c r="C138" s="199"/>
      <c r="D138" s="200" t="s">
        <v>132</v>
      </c>
      <c r="E138" s="201" t="s">
        <v>1</v>
      </c>
      <c r="F138" s="202" t="s">
        <v>336</v>
      </c>
      <c r="G138" s="199"/>
      <c r="H138" s="203">
        <v>240</v>
      </c>
      <c r="I138" s="204"/>
      <c r="J138" s="199"/>
      <c r="K138" s="199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132</v>
      </c>
      <c r="AU138" s="209" t="s">
        <v>85</v>
      </c>
      <c r="AV138" s="13" t="s">
        <v>85</v>
      </c>
      <c r="AW138" s="13" t="s">
        <v>32</v>
      </c>
      <c r="AX138" s="13" t="s">
        <v>76</v>
      </c>
      <c r="AY138" s="209" t="s">
        <v>123</v>
      </c>
    </row>
    <row r="139" spans="1:65" s="13" customFormat="1" ht="11.25">
      <c r="B139" s="198"/>
      <c r="C139" s="199"/>
      <c r="D139" s="200" t="s">
        <v>132</v>
      </c>
      <c r="E139" s="201" t="s">
        <v>1</v>
      </c>
      <c r="F139" s="202" t="s">
        <v>337</v>
      </c>
      <c r="G139" s="199"/>
      <c r="H139" s="203">
        <v>228</v>
      </c>
      <c r="I139" s="204"/>
      <c r="J139" s="199"/>
      <c r="K139" s="199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132</v>
      </c>
      <c r="AU139" s="209" t="s">
        <v>85</v>
      </c>
      <c r="AV139" s="13" t="s">
        <v>85</v>
      </c>
      <c r="AW139" s="13" t="s">
        <v>32</v>
      </c>
      <c r="AX139" s="13" t="s">
        <v>76</v>
      </c>
      <c r="AY139" s="209" t="s">
        <v>123</v>
      </c>
    </row>
    <row r="140" spans="1:65" s="13" customFormat="1" ht="11.25">
      <c r="B140" s="198"/>
      <c r="C140" s="199"/>
      <c r="D140" s="200" t="s">
        <v>132</v>
      </c>
      <c r="E140" s="201" t="s">
        <v>1</v>
      </c>
      <c r="F140" s="202" t="s">
        <v>338</v>
      </c>
      <c r="G140" s="199"/>
      <c r="H140" s="203">
        <v>120</v>
      </c>
      <c r="I140" s="204"/>
      <c r="J140" s="199"/>
      <c r="K140" s="199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132</v>
      </c>
      <c r="AU140" s="209" t="s">
        <v>85</v>
      </c>
      <c r="AV140" s="13" t="s">
        <v>85</v>
      </c>
      <c r="AW140" s="13" t="s">
        <v>32</v>
      </c>
      <c r="AX140" s="13" t="s">
        <v>76</v>
      </c>
      <c r="AY140" s="209" t="s">
        <v>123</v>
      </c>
    </row>
    <row r="141" spans="1:65" s="15" customFormat="1" ht="11.25">
      <c r="B141" s="232"/>
      <c r="C141" s="233"/>
      <c r="D141" s="200" t="s">
        <v>132</v>
      </c>
      <c r="E141" s="234" t="s">
        <v>1</v>
      </c>
      <c r="F141" s="235" t="s">
        <v>339</v>
      </c>
      <c r="G141" s="233"/>
      <c r="H141" s="236">
        <v>588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132</v>
      </c>
      <c r="AU141" s="242" t="s">
        <v>85</v>
      </c>
      <c r="AV141" s="15" t="s">
        <v>130</v>
      </c>
      <c r="AW141" s="15" t="s">
        <v>32</v>
      </c>
      <c r="AX141" s="15" t="s">
        <v>8</v>
      </c>
      <c r="AY141" s="242" t="s">
        <v>123</v>
      </c>
    </row>
    <row r="142" spans="1:65" s="2" customFormat="1" ht="24.2" customHeight="1">
      <c r="A142" s="34"/>
      <c r="B142" s="35"/>
      <c r="C142" s="186" t="s">
        <v>138</v>
      </c>
      <c r="D142" s="186" t="s">
        <v>125</v>
      </c>
      <c r="E142" s="187" t="s">
        <v>343</v>
      </c>
      <c r="F142" s="188" t="s">
        <v>344</v>
      </c>
      <c r="G142" s="189" t="s">
        <v>128</v>
      </c>
      <c r="H142" s="190">
        <v>7.2</v>
      </c>
      <c r="I142" s="191"/>
      <c r="J142" s="190">
        <f>ROUND(I142*H142,0)</f>
        <v>0</v>
      </c>
      <c r="K142" s="188" t="s">
        <v>129</v>
      </c>
      <c r="L142" s="39"/>
      <c r="M142" s="192" t="s">
        <v>1</v>
      </c>
      <c r="N142" s="193" t="s">
        <v>41</v>
      </c>
      <c r="O142" s="71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130</v>
      </c>
      <c r="AT142" s="196" t="s">
        <v>125</v>
      </c>
      <c r="AU142" s="196" t="s">
        <v>85</v>
      </c>
      <c r="AY142" s="17" t="s">
        <v>123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</v>
      </c>
      <c r="BK142" s="197">
        <f>ROUND(I142*H142,0)</f>
        <v>0</v>
      </c>
      <c r="BL142" s="17" t="s">
        <v>130</v>
      </c>
      <c r="BM142" s="196" t="s">
        <v>345</v>
      </c>
    </row>
    <row r="143" spans="1:65" s="2" customFormat="1" ht="24.2" customHeight="1">
      <c r="A143" s="34"/>
      <c r="B143" s="35"/>
      <c r="C143" s="186" t="s">
        <v>130</v>
      </c>
      <c r="D143" s="186" t="s">
        <v>125</v>
      </c>
      <c r="E143" s="187" t="s">
        <v>346</v>
      </c>
      <c r="F143" s="188" t="s">
        <v>347</v>
      </c>
      <c r="G143" s="189" t="s">
        <v>128</v>
      </c>
      <c r="H143" s="190">
        <v>7.2</v>
      </c>
      <c r="I143" s="191"/>
      <c r="J143" s="190">
        <f>ROUND(I143*H143,0)</f>
        <v>0</v>
      </c>
      <c r="K143" s="188" t="s">
        <v>129</v>
      </c>
      <c r="L143" s="39"/>
      <c r="M143" s="192" t="s">
        <v>1</v>
      </c>
      <c r="N143" s="193" t="s">
        <v>41</v>
      </c>
      <c r="O143" s="71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130</v>
      </c>
      <c r="AT143" s="196" t="s">
        <v>125</v>
      </c>
      <c r="AU143" s="196" t="s">
        <v>85</v>
      </c>
      <c r="AY143" s="17" t="s">
        <v>123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8</v>
      </c>
      <c r="BK143" s="197">
        <f>ROUND(I143*H143,0)</f>
        <v>0</v>
      </c>
      <c r="BL143" s="17" t="s">
        <v>130</v>
      </c>
      <c r="BM143" s="196" t="s">
        <v>348</v>
      </c>
    </row>
    <row r="144" spans="1:65" s="2" customFormat="1" ht="33" customHeight="1">
      <c r="A144" s="34"/>
      <c r="B144" s="35"/>
      <c r="C144" s="186" t="s">
        <v>147</v>
      </c>
      <c r="D144" s="186" t="s">
        <v>125</v>
      </c>
      <c r="E144" s="187" t="s">
        <v>349</v>
      </c>
      <c r="F144" s="188" t="s">
        <v>350</v>
      </c>
      <c r="G144" s="189" t="s">
        <v>128</v>
      </c>
      <c r="H144" s="190">
        <v>7.2</v>
      </c>
      <c r="I144" s="191"/>
      <c r="J144" s="190">
        <f>ROUND(I144*H144,0)</f>
        <v>0</v>
      </c>
      <c r="K144" s="188" t="s">
        <v>129</v>
      </c>
      <c r="L144" s="39"/>
      <c r="M144" s="192" t="s">
        <v>1</v>
      </c>
      <c r="N144" s="193" t="s">
        <v>41</v>
      </c>
      <c r="O144" s="71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6" t="s">
        <v>130</v>
      </c>
      <c r="AT144" s="196" t="s">
        <v>125</v>
      </c>
      <c r="AU144" s="196" t="s">
        <v>85</v>
      </c>
      <c r="AY144" s="17" t="s">
        <v>123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7" t="s">
        <v>8</v>
      </c>
      <c r="BK144" s="197">
        <f>ROUND(I144*H144,0)</f>
        <v>0</v>
      </c>
      <c r="BL144" s="17" t="s">
        <v>130</v>
      </c>
      <c r="BM144" s="196" t="s">
        <v>351</v>
      </c>
    </row>
    <row r="145" spans="1:65" s="2" customFormat="1" ht="16.5" customHeight="1">
      <c r="A145" s="34"/>
      <c r="B145" s="35"/>
      <c r="C145" s="186" t="s">
        <v>152</v>
      </c>
      <c r="D145" s="186" t="s">
        <v>125</v>
      </c>
      <c r="E145" s="187" t="s">
        <v>352</v>
      </c>
      <c r="F145" s="188" t="s">
        <v>353</v>
      </c>
      <c r="G145" s="189" t="s">
        <v>186</v>
      </c>
      <c r="H145" s="190">
        <v>120</v>
      </c>
      <c r="I145" s="191"/>
      <c r="J145" s="190">
        <f>ROUND(I145*H145,0)</f>
        <v>0</v>
      </c>
      <c r="K145" s="188" t="s">
        <v>129</v>
      </c>
      <c r="L145" s="39"/>
      <c r="M145" s="192" t="s">
        <v>1</v>
      </c>
      <c r="N145" s="193" t="s">
        <v>41</v>
      </c>
      <c r="O145" s="71"/>
      <c r="P145" s="194">
        <f>O145*H145</f>
        <v>0</v>
      </c>
      <c r="Q145" s="194">
        <v>1.004E-2</v>
      </c>
      <c r="R145" s="194">
        <f>Q145*H145</f>
        <v>1.2048000000000001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130</v>
      </c>
      <c r="AT145" s="196" t="s">
        <v>125</v>
      </c>
      <c r="AU145" s="196" t="s">
        <v>85</v>
      </c>
      <c r="AY145" s="17" t="s">
        <v>123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</v>
      </c>
      <c r="BK145" s="197">
        <f>ROUND(I145*H145,0)</f>
        <v>0</v>
      </c>
      <c r="BL145" s="17" t="s">
        <v>130</v>
      </c>
      <c r="BM145" s="196" t="s">
        <v>354</v>
      </c>
    </row>
    <row r="146" spans="1:65" s="13" customFormat="1" ht="11.25">
      <c r="B146" s="198"/>
      <c r="C146" s="199"/>
      <c r="D146" s="200" t="s">
        <v>132</v>
      </c>
      <c r="E146" s="201" t="s">
        <v>1</v>
      </c>
      <c r="F146" s="202" t="s">
        <v>355</v>
      </c>
      <c r="G146" s="199"/>
      <c r="H146" s="203">
        <v>120</v>
      </c>
      <c r="I146" s="204"/>
      <c r="J146" s="199"/>
      <c r="K146" s="199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132</v>
      </c>
      <c r="AU146" s="209" t="s">
        <v>85</v>
      </c>
      <c r="AV146" s="13" t="s">
        <v>85</v>
      </c>
      <c r="AW146" s="13" t="s">
        <v>32</v>
      </c>
      <c r="AX146" s="13" t="s">
        <v>8</v>
      </c>
      <c r="AY146" s="209" t="s">
        <v>123</v>
      </c>
    </row>
    <row r="147" spans="1:65" s="2" customFormat="1" ht="24.2" customHeight="1">
      <c r="A147" s="34"/>
      <c r="B147" s="35"/>
      <c r="C147" s="186" t="s">
        <v>158</v>
      </c>
      <c r="D147" s="186" t="s">
        <v>125</v>
      </c>
      <c r="E147" s="187" t="s">
        <v>356</v>
      </c>
      <c r="F147" s="188" t="s">
        <v>357</v>
      </c>
      <c r="G147" s="189" t="s">
        <v>358</v>
      </c>
      <c r="H147" s="190">
        <v>160</v>
      </c>
      <c r="I147" s="191"/>
      <c r="J147" s="190">
        <f>ROUND(I147*H147,0)</f>
        <v>0</v>
      </c>
      <c r="K147" s="188" t="s">
        <v>129</v>
      </c>
      <c r="L147" s="39"/>
      <c r="M147" s="192" t="s">
        <v>1</v>
      </c>
      <c r="N147" s="193" t="s">
        <v>41</v>
      </c>
      <c r="O147" s="71"/>
      <c r="P147" s="194">
        <f>O147*H147</f>
        <v>0</v>
      </c>
      <c r="Q147" s="194">
        <v>3.0000000000000001E-5</v>
      </c>
      <c r="R147" s="194">
        <f>Q147*H147</f>
        <v>4.8000000000000004E-3</v>
      </c>
      <c r="S147" s="194">
        <v>0</v>
      </c>
      <c r="T147" s="19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6" t="s">
        <v>130</v>
      </c>
      <c r="AT147" s="196" t="s">
        <v>125</v>
      </c>
      <c r="AU147" s="196" t="s">
        <v>85</v>
      </c>
      <c r="AY147" s="17" t="s">
        <v>123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</v>
      </c>
      <c r="BK147" s="197">
        <f>ROUND(I147*H147,0)</f>
        <v>0</v>
      </c>
      <c r="BL147" s="17" t="s">
        <v>130</v>
      </c>
      <c r="BM147" s="196" t="s">
        <v>359</v>
      </c>
    </row>
    <row r="148" spans="1:65" s="13" customFormat="1" ht="11.25">
      <c r="B148" s="198"/>
      <c r="C148" s="199"/>
      <c r="D148" s="200" t="s">
        <v>132</v>
      </c>
      <c r="E148" s="201" t="s">
        <v>1</v>
      </c>
      <c r="F148" s="202" t="s">
        <v>360</v>
      </c>
      <c r="G148" s="199"/>
      <c r="H148" s="203">
        <v>160</v>
      </c>
      <c r="I148" s="204"/>
      <c r="J148" s="199"/>
      <c r="K148" s="199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132</v>
      </c>
      <c r="AU148" s="209" t="s">
        <v>85</v>
      </c>
      <c r="AV148" s="13" t="s">
        <v>85</v>
      </c>
      <c r="AW148" s="13" t="s">
        <v>32</v>
      </c>
      <c r="AX148" s="13" t="s">
        <v>8</v>
      </c>
      <c r="AY148" s="209" t="s">
        <v>123</v>
      </c>
    </row>
    <row r="149" spans="1:65" s="2" customFormat="1" ht="24.2" customHeight="1">
      <c r="A149" s="34"/>
      <c r="B149" s="35"/>
      <c r="C149" s="186" t="s">
        <v>163</v>
      </c>
      <c r="D149" s="186" t="s">
        <v>125</v>
      </c>
      <c r="E149" s="187" t="s">
        <v>361</v>
      </c>
      <c r="F149" s="188" t="s">
        <v>362</v>
      </c>
      <c r="G149" s="189" t="s">
        <v>363</v>
      </c>
      <c r="H149" s="190">
        <v>20</v>
      </c>
      <c r="I149" s="191"/>
      <c r="J149" s="190">
        <f>ROUND(I149*H149,0)</f>
        <v>0</v>
      </c>
      <c r="K149" s="188" t="s">
        <v>129</v>
      </c>
      <c r="L149" s="39"/>
      <c r="M149" s="192" t="s">
        <v>1</v>
      </c>
      <c r="N149" s="193" t="s">
        <v>41</v>
      </c>
      <c r="O149" s="71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130</v>
      </c>
      <c r="AT149" s="196" t="s">
        <v>125</v>
      </c>
      <c r="AU149" s="196" t="s">
        <v>85</v>
      </c>
      <c r="AY149" s="17" t="s">
        <v>123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7" t="s">
        <v>8</v>
      </c>
      <c r="BK149" s="197">
        <f>ROUND(I149*H149,0)</f>
        <v>0</v>
      </c>
      <c r="BL149" s="17" t="s">
        <v>130</v>
      </c>
      <c r="BM149" s="196" t="s">
        <v>364</v>
      </c>
    </row>
    <row r="150" spans="1:65" s="2" customFormat="1" ht="24.2" customHeight="1">
      <c r="A150" s="34"/>
      <c r="B150" s="35"/>
      <c r="C150" s="186" t="s">
        <v>169</v>
      </c>
      <c r="D150" s="186" t="s">
        <v>125</v>
      </c>
      <c r="E150" s="187" t="s">
        <v>126</v>
      </c>
      <c r="F150" s="188" t="s">
        <v>127</v>
      </c>
      <c r="G150" s="189" t="s">
        <v>128</v>
      </c>
      <c r="H150" s="190">
        <v>805.03</v>
      </c>
      <c r="I150" s="191"/>
      <c r="J150" s="190">
        <f>ROUND(I150*H150,0)</f>
        <v>0</v>
      </c>
      <c r="K150" s="188" t="s">
        <v>129</v>
      </c>
      <c r="L150" s="39"/>
      <c r="M150" s="192" t="s">
        <v>1</v>
      </c>
      <c r="N150" s="193" t="s">
        <v>41</v>
      </c>
      <c r="O150" s="71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6" t="s">
        <v>130</v>
      </c>
      <c r="AT150" s="196" t="s">
        <v>125</v>
      </c>
      <c r="AU150" s="196" t="s">
        <v>85</v>
      </c>
      <c r="AY150" s="17" t="s">
        <v>123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8</v>
      </c>
      <c r="BK150" s="197">
        <f>ROUND(I150*H150,0)</f>
        <v>0</v>
      </c>
      <c r="BL150" s="17" t="s">
        <v>130</v>
      </c>
      <c r="BM150" s="196" t="s">
        <v>365</v>
      </c>
    </row>
    <row r="151" spans="1:65" s="13" customFormat="1" ht="11.25">
      <c r="B151" s="198"/>
      <c r="C151" s="199"/>
      <c r="D151" s="200" t="s">
        <v>132</v>
      </c>
      <c r="E151" s="201" t="s">
        <v>1</v>
      </c>
      <c r="F151" s="202" t="s">
        <v>366</v>
      </c>
      <c r="G151" s="199"/>
      <c r="H151" s="203">
        <v>805.03</v>
      </c>
      <c r="I151" s="204"/>
      <c r="J151" s="199"/>
      <c r="K151" s="199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132</v>
      </c>
      <c r="AU151" s="209" t="s">
        <v>85</v>
      </c>
      <c r="AV151" s="13" t="s">
        <v>85</v>
      </c>
      <c r="AW151" s="13" t="s">
        <v>32</v>
      </c>
      <c r="AX151" s="13" t="s">
        <v>8</v>
      </c>
      <c r="AY151" s="209" t="s">
        <v>123</v>
      </c>
    </row>
    <row r="152" spans="1:65" s="2" customFormat="1" ht="44.25" customHeight="1">
      <c r="A152" s="34"/>
      <c r="B152" s="35"/>
      <c r="C152" s="186" t="s">
        <v>174</v>
      </c>
      <c r="D152" s="186" t="s">
        <v>125</v>
      </c>
      <c r="E152" s="187" t="s">
        <v>134</v>
      </c>
      <c r="F152" s="188" t="s">
        <v>135</v>
      </c>
      <c r="G152" s="189" t="s">
        <v>128</v>
      </c>
      <c r="H152" s="190">
        <v>805.03</v>
      </c>
      <c r="I152" s="191"/>
      <c r="J152" s="190">
        <f>ROUND(I152*H152,0)</f>
        <v>0</v>
      </c>
      <c r="K152" s="188" t="s">
        <v>129</v>
      </c>
      <c r="L152" s="39"/>
      <c r="M152" s="192" t="s">
        <v>1</v>
      </c>
      <c r="N152" s="193" t="s">
        <v>41</v>
      </c>
      <c r="O152" s="71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130</v>
      </c>
      <c r="AT152" s="196" t="s">
        <v>125</v>
      </c>
      <c r="AU152" s="196" t="s">
        <v>85</v>
      </c>
      <c r="AY152" s="17" t="s">
        <v>123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</v>
      </c>
      <c r="BK152" s="197">
        <f>ROUND(I152*H152,0)</f>
        <v>0</v>
      </c>
      <c r="BL152" s="17" t="s">
        <v>130</v>
      </c>
      <c r="BM152" s="196" t="s">
        <v>367</v>
      </c>
    </row>
    <row r="153" spans="1:65" s="13" customFormat="1" ht="11.25">
      <c r="B153" s="198"/>
      <c r="C153" s="199"/>
      <c r="D153" s="200" t="s">
        <v>132</v>
      </c>
      <c r="E153" s="201" t="s">
        <v>1</v>
      </c>
      <c r="F153" s="202" t="s">
        <v>368</v>
      </c>
      <c r="G153" s="199"/>
      <c r="H153" s="203">
        <v>793.13</v>
      </c>
      <c r="I153" s="204"/>
      <c r="J153" s="199"/>
      <c r="K153" s="199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132</v>
      </c>
      <c r="AU153" s="209" t="s">
        <v>85</v>
      </c>
      <c r="AV153" s="13" t="s">
        <v>85</v>
      </c>
      <c r="AW153" s="13" t="s">
        <v>32</v>
      </c>
      <c r="AX153" s="13" t="s">
        <v>76</v>
      </c>
      <c r="AY153" s="209" t="s">
        <v>123</v>
      </c>
    </row>
    <row r="154" spans="1:65" s="13" customFormat="1" ht="11.25">
      <c r="B154" s="198"/>
      <c r="C154" s="199"/>
      <c r="D154" s="200" t="s">
        <v>132</v>
      </c>
      <c r="E154" s="201" t="s">
        <v>1</v>
      </c>
      <c r="F154" s="202" t="s">
        <v>369</v>
      </c>
      <c r="G154" s="199"/>
      <c r="H154" s="203">
        <v>11.9</v>
      </c>
      <c r="I154" s="204"/>
      <c r="J154" s="199"/>
      <c r="K154" s="199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132</v>
      </c>
      <c r="AU154" s="209" t="s">
        <v>85</v>
      </c>
      <c r="AV154" s="13" t="s">
        <v>85</v>
      </c>
      <c r="AW154" s="13" t="s">
        <v>32</v>
      </c>
      <c r="AX154" s="13" t="s">
        <v>76</v>
      </c>
      <c r="AY154" s="209" t="s">
        <v>123</v>
      </c>
    </row>
    <row r="155" spans="1:65" s="15" customFormat="1" ht="11.25">
      <c r="B155" s="232"/>
      <c r="C155" s="233"/>
      <c r="D155" s="200" t="s">
        <v>132</v>
      </c>
      <c r="E155" s="234" t="s">
        <v>1</v>
      </c>
      <c r="F155" s="235" t="s">
        <v>339</v>
      </c>
      <c r="G155" s="233"/>
      <c r="H155" s="236">
        <v>805.03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132</v>
      </c>
      <c r="AU155" s="242" t="s">
        <v>85</v>
      </c>
      <c r="AV155" s="15" t="s">
        <v>130</v>
      </c>
      <c r="AW155" s="15" t="s">
        <v>32</v>
      </c>
      <c r="AX155" s="15" t="s">
        <v>8</v>
      </c>
      <c r="AY155" s="242" t="s">
        <v>123</v>
      </c>
    </row>
    <row r="156" spans="1:65" s="2" customFormat="1" ht="21.75" customHeight="1">
      <c r="A156" s="34"/>
      <c r="B156" s="35"/>
      <c r="C156" s="186" t="s">
        <v>178</v>
      </c>
      <c r="D156" s="186" t="s">
        <v>125</v>
      </c>
      <c r="E156" s="187" t="s">
        <v>139</v>
      </c>
      <c r="F156" s="188" t="s">
        <v>140</v>
      </c>
      <c r="G156" s="189" t="s">
        <v>141</v>
      </c>
      <c r="H156" s="190">
        <v>658.3</v>
      </c>
      <c r="I156" s="191"/>
      <c r="J156" s="190">
        <f>ROUND(I156*H156,0)</f>
        <v>0</v>
      </c>
      <c r="K156" s="188" t="s">
        <v>129</v>
      </c>
      <c r="L156" s="39"/>
      <c r="M156" s="192" t="s">
        <v>1</v>
      </c>
      <c r="N156" s="193" t="s">
        <v>41</v>
      </c>
      <c r="O156" s="71"/>
      <c r="P156" s="194">
        <f>O156*H156</f>
        <v>0</v>
      </c>
      <c r="Q156" s="194">
        <v>5.8135999999999995E-4</v>
      </c>
      <c r="R156" s="194">
        <f>Q156*H156</f>
        <v>0.38270928799999993</v>
      </c>
      <c r="S156" s="194">
        <v>0</v>
      </c>
      <c r="T156" s="19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6" t="s">
        <v>130</v>
      </c>
      <c r="AT156" s="196" t="s">
        <v>125</v>
      </c>
      <c r="AU156" s="196" t="s">
        <v>85</v>
      </c>
      <c r="AY156" s="17" t="s">
        <v>123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8</v>
      </c>
      <c r="BK156" s="197">
        <f>ROUND(I156*H156,0)</f>
        <v>0</v>
      </c>
      <c r="BL156" s="17" t="s">
        <v>130</v>
      </c>
      <c r="BM156" s="196" t="s">
        <v>370</v>
      </c>
    </row>
    <row r="157" spans="1:65" s="13" customFormat="1" ht="11.25">
      <c r="B157" s="198"/>
      <c r="C157" s="199"/>
      <c r="D157" s="200" t="s">
        <v>132</v>
      </c>
      <c r="E157" s="201" t="s">
        <v>1</v>
      </c>
      <c r="F157" s="202" t="s">
        <v>371</v>
      </c>
      <c r="G157" s="199"/>
      <c r="H157" s="203">
        <v>634.5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132</v>
      </c>
      <c r="AU157" s="209" t="s">
        <v>85</v>
      </c>
      <c r="AV157" s="13" t="s">
        <v>85</v>
      </c>
      <c r="AW157" s="13" t="s">
        <v>32</v>
      </c>
      <c r="AX157" s="13" t="s">
        <v>76</v>
      </c>
      <c r="AY157" s="209" t="s">
        <v>123</v>
      </c>
    </row>
    <row r="158" spans="1:65" s="13" customFormat="1" ht="11.25">
      <c r="B158" s="198"/>
      <c r="C158" s="199"/>
      <c r="D158" s="200" t="s">
        <v>132</v>
      </c>
      <c r="E158" s="201" t="s">
        <v>1</v>
      </c>
      <c r="F158" s="202" t="s">
        <v>372</v>
      </c>
      <c r="G158" s="199"/>
      <c r="H158" s="203">
        <v>23.8</v>
      </c>
      <c r="I158" s="204"/>
      <c r="J158" s="199"/>
      <c r="K158" s="199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132</v>
      </c>
      <c r="AU158" s="209" t="s">
        <v>85</v>
      </c>
      <c r="AV158" s="13" t="s">
        <v>85</v>
      </c>
      <c r="AW158" s="13" t="s">
        <v>32</v>
      </c>
      <c r="AX158" s="13" t="s">
        <v>76</v>
      </c>
      <c r="AY158" s="209" t="s">
        <v>123</v>
      </c>
    </row>
    <row r="159" spans="1:65" s="15" customFormat="1" ht="11.25">
      <c r="B159" s="232"/>
      <c r="C159" s="233"/>
      <c r="D159" s="200" t="s">
        <v>132</v>
      </c>
      <c r="E159" s="234" t="s">
        <v>1</v>
      </c>
      <c r="F159" s="235" t="s">
        <v>339</v>
      </c>
      <c r="G159" s="233"/>
      <c r="H159" s="236">
        <v>658.3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132</v>
      </c>
      <c r="AU159" s="242" t="s">
        <v>85</v>
      </c>
      <c r="AV159" s="15" t="s">
        <v>130</v>
      </c>
      <c r="AW159" s="15" t="s">
        <v>32</v>
      </c>
      <c r="AX159" s="15" t="s">
        <v>8</v>
      </c>
      <c r="AY159" s="242" t="s">
        <v>123</v>
      </c>
    </row>
    <row r="160" spans="1:65" s="2" customFormat="1" ht="21.75" customHeight="1">
      <c r="A160" s="34"/>
      <c r="B160" s="35"/>
      <c r="C160" s="186" t="s">
        <v>9</v>
      </c>
      <c r="D160" s="186" t="s">
        <v>125</v>
      </c>
      <c r="E160" s="187" t="s">
        <v>144</v>
      </c>
      <c r="F160" s="188" t="s">
        <v>145</v>
      </c>
      <c r="G160" s="189" t="s">
        <v>141</v>
      </c>
      <c r="H160" s="190">
        <v>658.3</v>
      </c>
      <c r="I160" s="191"/>
      <c r="J160" s="190">
        <f>ROUND(I160*H160,0)</f>
        <v>0</v>
      </c>
      <c r="K160" s="188" t="s">
        <v>129</v>
      </c>
      <c r="L160" s="39"/>
      <c r="M160" s="192" t="s">
        <v>1</v>
      </c>
      <c r="N160" s="193" t="s">
        <v>41</v>
      </c>
      <c r="O160" s="71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130</v>
      </c>
      <c r="AT160" s="196" t="s">
        <v>125</v>
      </c>
      <c r="AU160" s="196" t="s">
        <v>85</v>
      </c>
      <c r="AY160" s="17" t="s">
        <v>123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</v>
      </c>
      <c r="BK160" s="197">
        <f>ROUND(I160*H160,0)</f>
        <v>0</v>
      </c>
      <c r="BL160" s="17" t="s">
        <v>130</v>
      </c>
      <c r="BM160" s="196" t="s">
        <v>373</v>
      </c>
    </row>
    <row r="161" spans="1:65" s="2" customFormat="1" ht="37.9" customHeight="1">
      <c r="A161" s="34"/>
      <c r="B161" s="35"/>
      <c r="C161" s="186" t="s">
        <v>188</v>
      </c>
      <c r="D161" s="186" t="s">
        <v>125</v>
      </c>
      <c r="E161" s="187" t="s">
        <v>148</v>
      </c>
      <c r="F161" s="188" t="s">
        <v>149</v>
      </c>
      <c r="G161" s="189" t="s">
        <v>128</v>
      </c>
      <c r="H161" s="190">
        <v>805.03</v>
      </c>
      <c r="I161" s="191"/>
      <c r="J161" s="190">
        <f>ROUND(I161*H161,0)</f>
        <v>0</v>
      </c>
      <c r="K161" s="188" t="s">
        <v>129</v>
      </c>
      <c r="L161" s="39"/>
      <c r="M161" s="192" t="s">
        <v>1</v>
      </c>
      <c r="N161" s="193" t="s">
        <v>41</v>
      </c>
      <c r="O161" s="71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130</v>
      </c>
      <c r="AT161" s="196" t="s">
        <v>125</v>
      </c>
      <c r="AU161" s="196" t="s">
        <v>85</v>
      </c>
      <c r="AY161" s="17" t="s">
        <v>123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8</v>
      </c>
      <c r="BK161" s="197">
        <f>ROUND(I161*H161,0)</f>
        <v>0</v>
      </c>
      <c r="BL161" s="17" t="s">
        <v>130</v>
      </c>
      <c r="BM161" s="196" t="s">
        <v>374</v>
      </c>
    </row>
    <row r="162" spans="1:65" s="13" customFormat="1" ht="11.25">
      <c r="B162" s="198"/>
      <c r="C162" s="199"/>
      <c r="D162" s="200" t="s">
        <v>132</v>
      </c>
      <c r="E162" s="201" t="s">
        <v>1</v>
      </c>
      <c r="F162" s="202" t="s">
        <v>366</v>
      </c>
      <c r="G162" s="199"/>
      <c r="H162" s="203">
        <v>805.03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132</v>
      </c>
      <c r="AU162" s="209" t="s">
        <v>85</v>
      </c>
      <c r="AV162" s="13" t="s">
        <v>85</v>
      </c>
      <c r="AW162" s="13" t="s">
        <v>32</v>
      </c>
      <c r="AX162" s="13" t="s">
        <v>8</v>
      </c>
      <c r="AY162" s="209" t="s">
        <v>123</v>
      </c>
    </row>
    <row r="163" spans="1:65" s="2" customFormat="1" ht="33" customHeight="1">
      <c r="A163" s="34"/>
      <c r="B163" s="35"/>
      <c r="C163" s="186" t="s">
        <v>192</v>
      </c>
      <c r="D163" s="186" t="s">
        <v>125</v>
      </c>
      <c r="E163" s="187" t="s">
        <v>153</v>
      </c>
      <c r="F163" s="188" t="s">
        <v>154</v>
      </c>
      <c r="G163" s="189" t="s">
        <v>155</v>
      </c>
      <c r="H163" s="190">
        <v>1610.06</v>
      </c>
      <c r="I163" s="191"/>
      <c r="J163" s="190">
        <f>ROUND(I163*H163,0)</f>
        <v>0</v>
      </c>
      <c r="K163" s="188" t="s">
        <v>129</v>
      </c>
      <c r="L163" s="39"/>
      <c r="M163" s="192" t="s">
        <v>1</v>
      </c>
      <c r="N163" s="193" t="s">
        <v>41</v>
      </c>
      <c r="O163" s="71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6" t="s">
        <v>130</v>
      </c>
      <c r="AT163" s="196" t="s">
        <v>125</v>
      </c>
      <c r="AU163" s="196" t="s">
        <v>85</v>
      </c>
      <c r="AY163" s="17" t="s">
        <v>123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7" t="s">
        <v>8</v>
      </c>
      <c r="BK163" s="197">
        <f>ROUND(I163*H163,0)</f>
        <v>0</v>
      </c>
      <c r="BL163" s="17" t="s">
        <v>130</v>
      </c>
      <c r="BM163" s="196" t="s">
        <v>375</v>
      </c>
    </row>
    <row r="164" spans="1:65" s="13" customFormat="1" ht="11.25">
      <c r="B164" s="198"/>
      <c r="C164" s="199"/>
      <c r="D164" s="200" t="s">
        <v>132</v>
      </c>
      <c r="E164" s="201" t="s">
        <v>1</v>
      </c>
      <c r="F164" s="202" t="s">
        <v>376</v>
      </c>
      <c r="G164" s="199"/>
      <c r="H164" s="203">
        <v>1610.06</v>
      </c>
      <c r="I164" s="204"/>
      <c r="J164" s="199"/>
      <c r="K164" s="199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132</v>
      </c>
      <c r="AU164" s="209" t="s">
        <v>85</v>
      </c>
      <c r="AV164" s="13" t="s">
        <v>85</v>
      </c>
      <c r="AW164" s="13" t="s">
        <v>32</v>
      </c>
      <c r="AX164" s="13" t="s">
        <v>8</v>
      </c>
      <c r="AY164" s="209" t="s">
        <v>123</v>
      </c>
    </row>
    <row r="165" spans="1:65" s="2" customFormat="1" ht="33" customHeight="1">
      <c r="A165" s="34"/>
      <c r="B165" s="35"/>
      <c r="C165" s="186" t="s">
        <v>197</v>
      </c>
      <c r="D165" s="186" t="s">
        <v>125</v>
      </c>
      <c r="E165" s="187" t="s">
        <v>377</v>
      </c>
      <c r="F165" s="188" t="s">
        <v>378</v>
      </c>
      <c r="G165" s="189" t="s">
        <v>128</v>
      </c>
      <c r="H165" s="190">
        <v>40</v>
      </c>
      <c r="I165" s="191"/>
      <c r="J165" s="190">
        <f>ROUND(I165*H165,0)</f>
        <v>0</v>
      </c>
      <c r="K165" s="188" t="s">
        <v>129</v>
      </c>
      <c r="L165" s="39"/>
      <c r="M165" s="192" t="s">
        <v>1</v>
      </c>
      <c r="N165" s="193" t="s">
        <v>41</v>
      </c>
      <c r="O165" s="71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130</v>
      </c>
      <c r="AT165" s="196" t="s">
        <v>125</v>
      </c>
      <c r="AU165" s="196" t="s">
        <v>85</v>
      </c>
      <c r="AY165" s="17" t="s">
        <v>123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7" t="s">
        <v>8</v>
      </c>
      <c r="BK165" s="197">
        <f>ROUND(I165*H165,0)</f>
        <v>0</v>
      </c>
      <c r="BL165" s="17" t="s">
        <v>130</v>
      </c>
      <c r="BM165" s="196" t="s">
        <v>379</v>
      </c>
    </row>
    <row r="166" spans="1:65" s="13" customFormat="1" ht="11.25">
      <c r="B166" s="198"/>
      <c r="C166" s="199"/>
      <c r="D166" s="200" t="s">
        <v>132</v>
      </c>
      <c r="E166" s="201" t="s">
        <v>1</v>
      </c>
      <c r="F166" s="202" t="s">
        <v>380</v>
      </c>
      <c r="G166" s="199"/>
      <c r="H166" s="203">
        <v>3</v>
      </c>
      <c r="I166" s="204"/>
      <c r="J166" s="199"/>
      <c r="K166" s="199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132</v>
      </c>
      <c r="AU166" s="209" t="s">
        <v>85</v>
      </c>
      <c r="AV166" s="13" t="s">
        <v>85</v>
      </c>
      <c r="AW166" s="13" t="s">
        <v>32</v>
      </c>
      <c r="AX166" s="13" t="s">
        <v>76</v>
      </c>
      <c r="AY166" s="209" t="s">
        <v>123</v>
      </c>
    </row>
    <row r="167" spans="1:65" s="13" customFormat="1" ht="11.25">
      <c r="B167" s="198"/>
      <c r="C167" s="199"/>
      <c r="D167" s="200" t="s">
        <v>132</v>
      </c>
      <c r="E167" s="201" t="s">
        <v>1</v>
      </c>
      <c r="F167" s="202" t="s">
        <v>381</v>
      </c>
      <c r="G167" s="199"/>
      <c r="H167" s="203">
        <v>37</v>
      </c>
      <c r="I167" s="204"/>
      <c r="J167" s="199"/>
      <c r="K167" s="199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132</v>
      </c>
      <c r="AU167" s="209" t="s">
        <v>85</v>
      </c>
      <c r="AV167" s="13" t="s">
        <v>85</v>
      </c>
      <c r="AW167" s="13" t="s">
        <v>32</v>
      </c>
      <c r="AX167" s="13" t="s">
        <v>76</v>
      </c>
      <c r="AY167" s="209" t="s">
        <v>123</v>
      </c>
    </row>
    <row r="168" spans="1:65" s="15" customFormat="1" ht="11.25">
      <c r="B168" s="232"/>
      <c r="C168" s="233"/>
      <c r="D168" s="200" t="s">
        <v>132</v>
      </c>
      <c r="E168" s="234" t="s">
        <v>1</v>
      </c>
      <c r="F168" s="235" t="s">
        <v>339</v>
      </c>
      <c r="G168" s="233"/>
      <c r="H168" s="236">
        <v>40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132</v>
      </c>
      <c r="AU168" s="242" t="s">
        <v>85</v>
      </c>
      <c r="AV168" s="15" t="s">
        <v>130</v>
      </c>
      <c r="AW168" s="15" t="s">
        <v>32</v>
      </c>
      <c r="AX168" s="15" t="s">
        <v>8</v>
      </c>
      <c r="AY168" s="242" t="s">
        <v>123</v>
      </c>
    </row>
    <row r="169" spans="1:65" s="2" customFormat="1" ht="16.5" customHeight="1">
      <c r="A169" s="34"/>
      <c r="B169" s="35"/>
      <c r="C169" s="210" t="s">
        <v>201</v>
      </c>
      <c r="D169" s="210" t="s">
        <v>164</v>
      </c>
      <c r="E169" s="211" t="s">
        <v>165</v>
      </c>
      <c r="F169" s="212" t="s">
        <v>166</v>
      </c>
      <c r="G169" s="213" t="s">
        <v>155</v>
      </c>
      <c r="H169" s="214">
        <v>80</v>
      </c>
      <c r="I169" s="215"/>
      <c r="J169" s="214">
        <f>ROUND(I169*H169,0)</f>
        <v>0</v>
      </c>
      <c r="K169" s="212" t="s">
        <v>129</v>
      </c>
      <c r="L169" s="216"/>
      <c r="M169" s="217" t="s">
        <v>1</v>
      </c>
      <c r="N169" s="218" t="s">
        <v>41</v>
      </c>
      <c r="O169" s="71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163</v>
      </c>
      <c r="AT169" s="196" t="s">
        <v>164</v>
      </c>
      <c r="AU169" s="196" t="s">
        <v>85</v>
      </c>
      <c r="AY169" s="17" t="s">
        <v>123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8</v>
      </c>
      <c r="BK169" s="197">
        <f>ROUND(I169*H169,0)</f>
        <v>0</v>
      </c>
      <c r="BL169" s="17" t="s">
        <v>130</v>
      </c>
      <c r="BM169" s="196" t="s">
        <v>382</v>
      </c>
    </row>
    <row r="170" spans="1:65" s="13" customFormat="1" ht="11.25">
      <c r="B170" s="198"/>
      <c r="C170" s="199"/>
      <c r="D170" s="200" t="s">
        <v>132</v>
      </c>
      <c r="E170" s="201" t="s">
        <v>1</v>
      </c>
      <c r="F170" s="202" t="s">
        <v>383</v>
      </c>
      <c r="G170" s="199"/>
      <c r="H170" s="203">
        <v>80</v>
      </c>
      <c r="I170" s="204"/>
      <c r="J170" s="199"/>
      <c r="K170" s="199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132</v>
      </c>
      <c r="AU170" s="209" t="s">
        <v>85</v>
      </c>
      <c r="AV170" s="13" t="s">
        <v>85</v>
      </c>
      <c r="AW170" s="13" t="s">
        <v>32</v>
      </c>
      <c r="AX170" s="13" t="s">
        <v>8</v>
      </c>
      <c r="AY170" s="209" t="s">
        <v>123</v>
      </c>
    </row>
    <row r="171" spans="1:65" s="2" customFormat="1" ht="24.2" customHeight="1">
      <c r="A171" s="34"/>
      <c r="B171" s="35"/>
      <c r="C171" s="186" t="s">
        <v>206</v>
      </c>
      <c r="D171" s="186" t="s">
        <v>125</v>
      </c>
      <c r="E171" s="187" t="s">
        <v>159</v>
      </c>
      <c r="F171" s="188" t="s">
        <v>160</v>
      </c>
      <c r="G171" s="189" t="s">
        <v>128</v>
      </c>
      <c r="H171" s="190">
        <v>332.03</v>
      </c>
      <c r="I171" s="191"/>
      <c r="J171" s="190">
        <f>ROUND(I171*H171,0)</f>
        <v>0</v>
      </c>
      <c r="K171" s="188" t="s">
        <v>129</v>
      </c>
      <c r="L171" s="39"/>
      <c r="M171" s="192" t="s">
        <v>1</v>
      </c>
      <c r="N171" s="193" t="s">
        <v>41</v>
      </c>
      <c r="O171" s="71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6" t="s">
        <v>130</v>
      </c>
      <c r="AT171" s="196" t="s">
        <v>125</v>
      </c>
      <c r="AU171" s="196" t="s">
        <v>85</v>
      </c>
      <c r="AY171" s="17" t="s">
        <v>123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7" t="s">
        <v>8</v>
      </c>
      <c r="BK171" s="197">
        <f>ROUND(I171*H171,0)</f>
        <v>0</v>
      </c>
      <c r="BL171" s="17" t="s">
        <v>130</v>
      </c>
      <c r="BM171" s="196" t="s">
        <v>384</v>
      </c>
    </row>
    <row r="172" spans="1:65" s="13" customFormat="1" ht="11.25">
      <c r="B172" s="198"/>
      <c r="C172" s="199"/>
      <c r="D172" s="200" t="s">
        <v>132</v>
      </c>
      <c r="E172" s="201" t="s">
        <v>1</v>
      </c>
      <c r="F172" s="202" t="s">
        <v>385</v>
      </c>
      <c r="G172" s="199"/>
      <c r="H172" s="203">
        <v>332.03</v>
      </c>
      <c r="I172" s="204"/>
      <c r="J172" s="199"/>
      <c r="K172" s="199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132</v>
      </c>
      <c r="AU172" s="209" t="s">
        <v>85</v>
      </c>
      <c r="AV172" s="13" t="s">
        <v>85</v>
      </c>
      <c r="AW172" s="13" t="s">
        <v>32</v>
      </c>
      <c r="AX172" s="13" t="s">
        <v>8</v>
      </c>
      <c r="AY172" s="209" t="s">
        <v>123</v>
      </c>
    </row>
    <row r="173" spans="1:65" s="2" customFormat="1" ht="16.5" customHeight="1">
      <c r="A173" s="34"/>
      <c r="B173" s="35"/>
      <c r="C173" s="210" t="s">
        <v>210</v>
      </c>
      <c r="D173" s="210" t="s">
        <v>164</v>
      </c>
      <c r="E173" s="211" t="s">
        <v>165</v>
      </c>
      <c r="F173" s="212" t="s">
        <v>166</v>
      </c>
      <c r="G173" s="213" t="s">
        <v>155</v>
      </c>
      <c r="H173" s="214">
        <v>664.06</v>
      </c>
      <c r="I173" s="215"/>
      <c r="J173" s="214">
        <f>ROUND(I173*H173,0)</f>
        <v>0</v>
      </c>
      <c r="K173" s="212" t="s">
        <v>129</v>
      </c>
      <c r="L173" s="216"/>
      <c r="M173" s="217" t="s">
        <v>1</v>
      </c>
      <c r="N173" s="218" t="s">
        <v>41</v>
      </c>
      <c r="O173" s="71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6" t="s">
        <v>163</v>
      </c>
      <c r="AT173" s="196" t="s">
        <v>164</v>
      </c>
      <c r="AU173" s="196" t="s">
        <v>85</v>
      </c>
      <c r="AY173" s="17" t="s">
        <v>123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7" t="s">
        <v>8</v>
      </c>
      <c r="BK173" s="197">
        <f>ROUND(I173*H173,0)</f>
        <v>0</v>
      </c>
      <c r="BL173" s="17" t="s">
        <v>130</v>
      </c>
      <c r="BM173" s="196" t="s">
        <v>386</v>
      </c>
    </row>
    <row r="174" spans="1:65" s="13" customFormat="1" ht="11.25">
      <c r="B174" s="198"/>
      <c r="C174" s="199"/>
      <c r="D174" s="200" t="s">
        <v>132</v>
      </c>
      <c r="E174" s="201" t="s">
        <v>1</v>
      </c>
      <c r="F174" s="202" t="s">
        <v>387</v>
      </c>
      <c r="G174" s="199"/>
      <c r="H174" s="203">
        <v>664.06</v>
      </c>
      <c r="I174" s="204"/>
      <c r="J174" s="199"/>
      <c r="K174" s="199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132</v>
      </c>
      <c r="AU174" s="209" t="s">
        <v>85</v>
      </c>
      <c r="AV174" s="13" t="s">
        <v>85</v>
      </c>
      <c r="AW174" s="13" t="s">
        <v>32</v>
      </c>
      <c r="AX174" s="13" t="s">
        <v>8</v>
      </c>
      <c r="AY174" s="209" t="s">
        <v>123</v>
      </c>
    </row>
    <row r="175" spans="1:65" s="2" customFormat="1" ht="24.2" customHeight="1">
      <c r="A175" s="34"/>
      <c r="B175" s="35"/>
      <c r="C175" s="186" t="s">
        <v>215</v>
      </c>
      <c r="D175" s="186" t="s">
        <v>125</v>
      </c>
      <c r="E175" s="187" t="s">
        <v>170</v>
      </c>
      <c r="F175" s="188" t="s">
        <v>171</v>
      </c>
      <c r="G175" s="189" t="s">
        <v>128</v>
      </c>
      <c r="H175" s="190">
        <v>200.12</v>
      </c>
      <c r="I175" s="191"/>
      <c r="J175" s="190">
        <f>ROUND(I175*H175,0)</f>
        <v>0</v>
      </c>
      <c r="K175" s="188" t="s">
        <v>129</v>
      </c>
      <c r="L175" s="39"/>
      <c r="M175" s="192" t="s">
        <v>1</v>
      </c>
      <c r="N175" s="193" t="s">
        <v>41</v>
      </c>
      <c r="O175" s="71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6" t="s">
        <v>130</v>
      </c>
      <c r="AT175" s="196" t="s">
        <v>125</v>
      </c>
      <c r="AU175" s="196" t="s">
        <v>85</v>
      </c>
      <c r="AY175" s="17" t="s">
        <v>123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7" t="s">
        <v>8</v>
      </c>
      <c r="BK175" s="197">
        <f>ROUND(I175*H175,0)</f>
        <v>0</v>
      </c>
      <c r="BL175" s="17" t="s">
        <v>130</v>
      </c>
      <c r="BM175" s="196" t="s">
        <v>388</v>
      </c>
    </row>
    <row r="176" spans="1:65" s="13" customFormat="1" ht="11.25">
      <c r="B176" s="198"/>
      <c r="C176" s="199"/>
      <c r="D176" s="200" t="s">
        <v>132</v>
      </c>
      <c r="E176" s="201" t="s">
        <v>1</v>
      </c>
      <c r="F176" s="202" t="s">
        <v>389</v>
      </c>
      <c r="G176" s="199"/>
      <c r="H176" s="203">
        <v>3.5</v>
      </c>
      <c r="I176" s="204"/>
      <c r="J176" s="199"/>
      <c r="K176" s="199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132</v>
      </c>
      <c r="AU176" s="209" t="s">
        <v>85</v>
      </c>
      <c r="AV176" s="13" t="s">
        <v>85</v>
      </c>
      <c r="AW176" s="13" t="s">
        <v>32</v>
      </c>
      <c r="AX176" s="13" t="s">
        <v>76</v>
      </c>
      <c r="AY176" s="209" t="s">
        <v>123</v>
      </c>
    </row>
    <row r="177" spans="1:65" s="13" customFormat="1" ht="11.25">
      <c r="B177" s="198"/>
      <c r="C177" s="199"/>
      <c r="D177" s="200" t="s">
        <v>132</v>
      </c>
      <c r="E177" s="201" t="s">
        <v>1</v>
      </c>
      <c r="F177" s="202" t="s">
        <v>390</v>
      </c>
      <c r="G177" s="199"/>
      <c r="H177" s="203">
        <v>196.62</v>
      </c>
      <c r="I177" s="204"/>
      <c r="J177" s="199"/>
      <c r="K177" s="199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132</v>
      </c>
      <c r="AU177" s="209" t="s">
        <v>85</v>
      </c>
      <c r="AV177" s="13" t="s">
        <v>85</v>
      </c>
      <c r="AW177" s="13" t="s">
        <v>32</v>
      </c>
      <c r="AX177" s="13" t="s">
        <v>76</v>
      </c>
      <c r="AY177" s="209" t="s">
        <v>123</v>
      </c>
    </row>
    <row r="178" spans="1:65" s="15" customFormat="1" ht="11.25">
      <c r="B178" s="232"/>
      <c r="C178" s="233"/>
      <c r="D178" s="200" t="s">
        <v>132</v>
      </c>
      <c r="E178" s="234" t="s">
        <v>1</v>
      </c>
      <c r="F178" s="235" t="s">
        <v>339</v>
      </c>
      <c r="G178" s="233"/>
      <c r="H178" s="236">
        <v>200.12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132</v>
      </c>
      <c r="AU178" s="242" t="s">
        <v>85</v>
      </c>
      <c r="AV178" s="15" t="s">
        <v>130</v>
      </c>
      <c r="AW178" s="15" t="s">
        <v>32</v>
      </c>
      <c r="AX178" s="15" t="s">
        <v>8</v>
      </c>
      <c r="AY178" s="242" t="s">
        <v>123</v>
      </c>
    </row>
    <row r="179" spans="1:65" s="2" customFormat="1" ht="16.5" customHeight="1">
      <c r="A179" s="34"/>
      <c r="B179" s="35"/>
      <c r="C179" s="210" t="s">
        <v>219</v>
      </c>
      <c r="D179" s="210" t="s">
        <v>164</v>
      </c>
      <c r="E179" s="211" t="s">
        <v>165</v>
      </c>
      <c r="F179" s="212" t="s">
        <v>166</v>
      </c>
      <c r="G179" s="213" t="s">
        <v>155</v>
      </c>
      <c r="H179" s="214">
        <v>400.24</v>
      </c>
      <c r="I179" s="215"/>
      <c r="J179" s="214">
        <f>ROUND(I179*H179,0)</f>
        <v>0</v>
      </c>
      <c r="K179" s="212" t="s">
        <v>129</v>
      </c>
      <c r="L179" s="216"/>
      <c r="M179" s="217" t="s">
        <v>1</v>
      </c>
      <c r="N179" s="218" t="s">
        <v>41</v>
      </c>
      <c r="O179" s="71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6" t="s">
        <v>163</v>
      </c>
      <c r="AT179" s="196" t="s">
        <v>164</v>
      </c>
      <c r="AU179" s="196" t="s">
        <v>85</v>
      </c>
      <c r="AY179" s="17" t="s">
        <v>123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7" t="s">
        <v>8</v>
      </c>
      <c r="BK179" s="197">
        <f>ROUND(I179*H179,0)</f>
        <v>0</v>
      </c>
      <c r="BL179" s="17" t="s">
        <v>130</v>
      </c>
      <c r="BM179" s="196" t="s">
        <v>391</v>
      </c>
    </row>
    <row r="180" spans="1:65" s="13" customFormat="1" ht="11.25">
      <c r="B180" s="198"/>
      <c r="C180" s="199"/>
      <c r="D180" s="200" t="s">
        <v>132</v>
      </c>
      <c r="E180" s="201" t="s">
        <v>1</v>
      </c>
      <c r="F180" s="202" t="s">
        <v>176</v>
      </c>
      <c r="G180" s="199"/>
      <c r="H180" s="203">
        <v>400.24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132</v>
      </c>
      <c r="AU180" s="209" t="s">
        <v>85</v>
      </c>
      <c r="AV180" s="13" t="s">
        <v>85</v>
      </c>
      <c r="AW180" s="13" t="s">
        <v>32</v>
      </c>
      <c r="AX180" s="13" t="s">
        <v>8</v>
      </c>
      <c r="AY180" s="209" t="s">
        <v>123</v>
      </c>
    </row>
    <row r="181" spans="1:65" s="12" customFormat="1" ht="22.9" customHeight="1">
      <c r="B181" s="170"/>
      <c r="C181" s="171"/>
      <c r="D181" s="172" t="s">
        <v>75</v>
      </c>
      <c r="E181" s="184" t="s">
        <v>138</v>
      </c>
      <c r="F181" s="184" t="s">
        <v>392</v>
      </c>
      <c r="G181" s="171"/>
      <c r="H181" s="171"/>
      <c r="I181" s="174"/>
      <c r="J181" s="185">
        <f>BK181</f>
        <v>0</v>
      </c>
      <c r="K181" s="171"/>
      <c r="L181" s="176"/>
      <c r="M181" s="177"/>
      <c r="N181" s="178"/>
      <c r="O181" s="178"/>
      <c r="P181" s="179">
        <f>SUM(P182:P195)</f>
        <v>0</v>
      </c>
      <c r="Q181" s="178"/>
      <c r="R181" s="179">
        <f>SUM(R182:R195)</f>
        <v>14.2615704</v>
      </c>
      <c r="S181" s="178"/>
      <c r="T181" s="180">
        <f>SUM(T182:T195)</f>
        <v>0</v>
      </c>
      <c r="AR181" s="181" t="s">
        <v>8</v>
      </c>
      <c r="AT181" s="182" t="s">
        <v>75</v>
      </c>
      <c r="AU181" s="182" t="s">
        <v>8</v>
      </c>
      <c r="AY181" s="181" t="s">
        <v>123</v>
      </c>
      <c r="BK181" s="183">
        <f>SUM(BK182:BK195)</f>
        <v>0</v>
      </c>
    </row>
    <row r="182" spans="1:65" s="2" customFormat="1" ht="24.2" customHeight="1">
      <c r="A182" s="34"/>
      <c r="B182" s="35"/>
      <c r="C182" s="186" t="s">
        <v>7</v>
      </c>
      <c r="D182" s="186" t="s">
        <v>125</v>
      </c>
      <c r="E182" s="187" t="s">
        <v>393</v>
      </c>
      <c r="F182" s="188" t="s">
        <v>394</v>
      </c>
      <c r="G182" s="189" t="s">
        <v>128</v>
      </c>
      <c r="H182" s="190">
        <v>4.58</v>
      </c>
      <c r="I182" s="191"/>
      <c r="J182" s="190">
        <f>ROUND(I182*H182,0)</f>
        <v>0</v>
      </c>
      <c r="K182" s="188" t="s">
        <v>129</v>
      </c>
      <c r="L182" s="39"/>
      <c r="M182" s="192" t="s">
        <v>1</v>
      </c>
      <c r="N182" s="193" t="s">
        <v>41</v>
      </c>
      <c r="O182" s="71"/>
      <c r="P182" s="194">
        <f>O182*H182</f>
        <v>0</v>
      </c>
      <c r="Q182" s="194">
        <v>3.11388</v>
      </c>
      <c r="R182" s="194">
        <f>Q182*H182</f>
        <v>14.2615704</v>
      </c>
      <c r="S182" s="194">
        <v>0</v>
      </c>
      <c r="T182" s="19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6" t="s">
        <v>130</v>
      </c>
      <c r="AT182" s="196" t="s">
        <v>125</v>
      </c>
      <c r="AU182" s="196" t="s">
        <v>85</v>
      </c>
      <c r="AY182" s="17" t="s">
        <v>123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8</v>
      </c>
      <c r="BK182" s="197">
        <f>ROUND(I182*H182,0)</f>
        <v>0</v>
      </c>
      <c r="BL182" s="17" t="s">
        <v>130</v>
      </c>
      <c r="BM182" s="196" t="s">
        <v>395</v>
      </c>
    </row>
    <row r="183" spans="1:65" s="13" customFormat="1" ht="11.25">
      <c r="B183" s="198"/>
      <c r="C183" s="199"/>
      <c r="D183" s="200" t="s">
        <v>132</v>
      </c>
      <c r="E183" s="201" t="s">
        <v>1</v>
      </c>
      <c r="F183" s="202" t="s">
        <v>396</v>
      </c>
      <c r="G183" s="199"/>
      <c r="H183" s="203">
        <v>0.57999999999999996</v>
      </c>
      <c r="I183" s="204"/>
      <c r="J183" s="199"/>
      <c r="K183" s="199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132</v>
      </c>
      <c r="AU183" s="209" t="s">
        <v>85</v>
      </c>
      <c r="AV183" s="13" t="s">
        <v>85</v>
      </c>
      <c r="AW183" s="13" t="s">
        <v>32</v>
      </c>
      <c r="AX183" s="13" t="s">
        <v>76</v>
      </c>
      <c r="AY183" s="209" t="s">
        <v>123</v>
      </c>
    </row>
    <row r="184" spans="1:65" s="13" customFormat="1" ht="11.25">
      <c r="B184" s="198"/>
      <c r="C184" s="199"/>
      <c r="D184" s="200" t="s">
        <v>132</v>
      </c>
      <c r="E184" s="201" t="s">
        <v>1</v>
      </c>
      <c r="F184" s="202" t="s">
        <v>397</v>
      </c>
      <c r="G184" s="199"/>
      <c r="H184" s="203">
        <v>4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132</v>
      </c>
      <c r="AU184" s="209" t="s">
        <v>85</v>
      </c>
      <c r="AV184" s="13" t="s">
        <v>85</v>
      </c>
      <c r="AW184" s="13" t="s">
        <v>32</v>
      </c>
      <c r="AX184" s="13" t="s">
        <v>76</v>
      </c>
      <c r="AY184" s="209" t="s">
        <v>123</v>
      </c>
    </row>
    <row r="185" spans="1:65" s="15" customFormat="1" ht="11.25">
      <c r="B185" s="232"/>
      <c r="C185" s="233"/>
      <c r="D185" s="200" t="s">
        <v>132</v>
      </c>
      <c r="E185" s="234" t="s">
        <v>1</v>
      </c>
      <c r="F185" s="235" t="s">
        <v>339</v>
      </c>
      <c r="G185" s="233"/>
      <c r="H185" s="236">
        <v>4.58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132</v>
      </c>
      <c r="AU185" s="242" t="s">
        <v>85</v>
      </c>
      <c r="AV185" s="15" t="s">
        <v>130</v>
      </c>
      <c r="AW185" s="15" t="s">
        <v>32</v>
      </c>
      <c r="AX185" s="15" t="s">
        <v>8</v>
      </c>
      <c r="AY185" s="242" t="s">
        <v>123</v>
      </c>
    </row>
    <row r="186" spans="1:65" s="2" customFormat="1" ht="24.2" customHeight="1">
      <c r="A186" s="34"/>
      <c r="B186" s="35"/>
      <c r="C186" s="186" t="s">
        <v>226</v>
      </c>
      <c r="D186" s="186" t="s">
        <v>125</v>
      </c>
      <c r="E186" s="187" t="s">
        <v>398</v>
      </c>
      <c r="F186" s="188" t="s">
        <v>399</v>
      </c>
      <c r="G186" s="189" t="s">
        <v>128</v>
      </c>
      <c r="H186" s="190">
        <v>0.57999999999999996</v>
      </c>
      <c r="I186" s="191"/>
      <c r="J186" s="190">
        <f>ROUND(I186*H186,0)</f>
        <v>0</v>
      </c>
      <c r="K186" s="188" t="s">
        <v>129</v>
      </c>
      <c r="L186" s="39"/>
      <c r="M186" s="192" t="s">
        <v>1</v>
      </c>
      <c r="N186" s="193" t="s">
        <v>41</v>
      </c>
      <c r="O186" s="71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6" t="s">
        <v>130</v>
      </c>
      <c r="AT186" s="196" t="s">
        <v>125</v>
      </c>
      <c r="AU186" s="196" t="s">
        <v>85</v>
      </c>
      <c r="AY186" s="17" t="s">
        <v>123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7" t="s">
        <v>8</v>
      </c>
      <c r="BK186" s="197">
        <f>ROUND(I186*H186,0)</f>
        <v>0</v>
      </c>
      <c r="BL186" s="17" t="s">
        <v>130</v>
      </c>
      <c r="BM186" s="196" t="s">
        <v>400</v>
      </c>
    </row>
    <row r="187" spans="1:65" s="13" customFormat="1" ht="11.25">
      <c r="B187" s="198"/>
      <c r="C187" s="199"/>
      <c r="D187" s="200" t="s">
        <v>132</v>
      </c>
      <c r="E187" s="201" t="s">
        <v>1</v>
      </c>
      <c r="F187" s="202" t="s">
        <v>396</v>
      </c>
      <c r="G187" s="199"/>
      <c r="H187" s="203">
        <v>0.57999999999999996</v>
      </c>
      <c r="I187" s="204"/>
      <c r="J187" s="199"/>
      <c r="K187" s="199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132</v>
      </c>
      <c r="AU187" s="209" t="s">
        <v>85</v>
      </c>
      <c r="AV187" s="13" t="s">
        <v>85</v>
      </c>
      <c r="AW187" s="13" t="s">
        <v>32</v>
      </c>
      <c r="AX187" s="13" t="s">
        <v>8</v>
      </c>
      <c r="AY187" s="209" t="s">
        <v>123</v>
      </c>
    </row>
    <row r="188" spans="1:65" s="2" customFormat="1" ht="16.5" customHeight="1">
      <c r="A188" s="34"/>
      <c r="B188" s="35"/>
      <c r="C188" s="186" t="s">
        <v>230</v>
      </c>
      <c r="D188" s="186" t="s">
        <v>125</v>
      </c>
      <c r="E188" s="187" t="s">
        <v>401</v>
      </c>
      <c r="F188" s="188" t="s">
        <v>402</v>
      </c>
      <c r="G188" s="189" t="s">
        <v>186</v>
      </c>
      <c r="H188" s="190">
        <v>124.5</v>
      </c>
      <c r="I188" s="191"/>
      <c r="J188" s="190">
        <f>ROUND(I188*H188,0)</f>
        <v>0</v>
      </c>
      <c r="K188" s="188" t="s">
        <v>129</v>
      </c>
      <c r="L188" s="39"/>
      <c r="M188" s="192" t="s">
        <v>1</v>
      </c>
      <c r="N188" s="193" t="s">
        <v>41</v>
      </c>
      <c r="O188" s="71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6" t="s">
        <v>130</v>
      </c>
      <c r="AT188" s="196" t="s">
        <v>125</v>
      </c>
      <c r="AU188" s="196" t="s">
        <v>85</v>
      </c>
      <c r="AY188" s="17" t="s">
        <v>123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7" t="s">
        <v>8</v>
      </c>
      <c r="BK188" s="197">
        <f>ROUND(I188*H188,0)</f>
        <v>0</v>
      </c>
      <c r="BL188" s="17" t="s">
        <v>130</v>
      </c>
      <c r="BM188" s="196" t="s">
        <v>403</v>
      </c>
    </row>
    <row r="189" spans="1:65" s="13" customFormat="1" ht="11.25">
      <c r="B189" s="198"/>
      <c r="C189" s="199"/>
      <c r="D189" s="200" t="s">
        <v>132</v>
      </c>
      <c r="E189" s="201" t="s">
        <v>1</v>
      </c>
      <c r="F189" s="202" t="s">
        <v>278</v>
      </c>
      <c r="G189" s="199"/>
      <c r="H189" s="203">
        <v>124.5</v>
      </c>
      <c r="I189" s="204"/>
      <c r="J189" s="199"/>
      <c r="K189" s="199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132</v>
      </c>
      <c r="AU189" s="209" t="s">
        <v>85</v>
      </c>
      <c r="AV189" s="13" t="s">
        <v>85</v>
      </c>
      <c r="AW189" s="13" t="s">
        <v>32</v>
      </c>
      <c r="AX189" s="13" t="s">
        <v>8</v>
      </c>
      <c r="AY189" s="209" t="s">
        <v>123</v>
      </c>
    </row>
    <row r="190" spans="1:65" s="2" customFormat="1" ht="21.75" customHeight="1">
      <c r="A190" s="34"/>
      <c r="B190" s="35"/>
      <c r="C190" s="186" t="s">
        <v>234</v>
      </c>
      <c r="D190" s="186" t="s">
        <v>125</v>
      </c>
      <c r="E190" s="187" t="s">
        <v>404</v>
      </c>
      <c r="F190" s="188" t="s">
        <v>405</v>
      </c>
      <c r="G190" s="189" t="s">
        <v>186</v>
      </c>
      <c r="H190" s="190">
        <v>117.5</v>
      </c>
      <c r="I190" s="191"/>
      <c r="J190" s="190">
        <f>ROUND(I190*H190,0)</f>
        <v>0</v>
      </c>
      <c r="K190" s="188" t="s">
        <v>129</v>
      </c>
      <c r="L190" s="39"/>
      <c r="M190" s="192" t="s">
        <v>1</v>
      </c>
      <c r="N190" s="193" t="s">
        <v>41</v>
      </c>
      <c r="O190" s="71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6" t="s">
        <v>130</v>
      </c>
      <c r="AT190" s="196" t="s">
        <v>125</v>
      </c>
      <c r="AU190" s="196" t="s">
        <v>85</v>
      </c>
      <c r="AY190" s="17" t="s">
        <v>123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7" t="s">
        <v>8</v>
      </c>
      <c r="BK190" s="197">
        <f>ROUND(I190*H190,0)</f>
        <v>0</v>
      </c>
      <c r="BL190" s="17" t="s">
        <v>130</v>
      </c>
      <c r="BM190" s="196" t="s">
        <v>406</v>
      </c>
    </row>
    <row r="191" spans="1:65" s="13" customFormat="1" ht="11.25">
      <c r="B191" s="198"/>
      <c r="C191" s="199"/>
      <c r="D191" s="200" t="s">
        <v>132</v>
      </c>
      <c r="E191" s="201" t="s">
        <v>1</v>
      </c>
      <c r="F191" s="202" t="s">
        <v>407</v>
      </c>
      <c r="G191" s="199"/>
      <c r="H191" s="203">
        <v>117.5</v>
      </c>
      <c r="I191" s="204"/>
      <c r="J191" s="199"/>
      <c r="K191" s="199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132</v>
      </c>
      <c r="AU191" s="209" t="s">
        <v>85</v>
      </c>
      <c r="AV191" s="13" t="s">
        <v>85</v>
      </c>
      <c r="AW191" s="13" t="s">
        <v>32</v>
      </c>
      <c r="AX191" s="13" t="s">
        <v>8</v>
      </c>
      <c r="AY191" s="209" t="s">
        <v>123</v>
      </c>
    </row>
    <row r="192" spans="1:65" s="2" customFormat="1" ht="16.5" customHeight="1">
      <c r="A192" s="34"/>
      <c r="B192" s="35"/>
      <c r="C192" s="186" t="s">
        <v>238</v>
      </c>
      <c r="D192" s="186" t="s">
        <v>125</v>
      </c>
      <c r="E192" s="187" t="s">
        <v>408</v>
      </c>
      <c r="F192" s="188" t="s">
        <v>409</v>
      </c>
      <c r="G192" s="189" t="s">
        <v>128</v>
      </c>
      <c r="H192" s="190">
        <v>45.31</v>
      </c>
      <c r="I192" s="191"/>
      <c r="J192" s="190">
        <f>ROUND(I192*H192,0)</f>
        <v>0</v>
      </c>
      <c r="K192" s="188" t="s">
        <v>1</v>
      </c>
      <c r="L192" s="39"/>
      <c r="M192" s="192" t="s">
        <v>1</v>
      </c>
      <c r="N192" s="193" t="s">
        <v>41</v>
      </c>
      <c r="O192" s="71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6" t="s">
        <v>130</v>
      </c>
      <c r="AT192" s="196" t="s">
        <v>125</v>
      </c>
      <c r="AU192" s="196" t="s">
        <v>85</v>
      </c>
      <c r="AY192" s="17" t="s">
        <v>123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7" t="s">
        <v>8</v>
      </c>
      <c r="BK192" s="197">
        <f>ROUND(I192*H192,0)</f>
        <v>0</v>
      </c>
      <c r="BL192" s="17" t="s">
        <v>130</v>
      </c>
      <c r="BM192" s="196" t="s">
        <v>410</v>
      </c>
    </row>
    <row r="193" spans="1:65" s="13" customFormat="1" ht="11.25">
      <c r="B193" s="198"/>
      <c r="C193" s="199"/>
      <c r="D193" s="200" t="s">
        <v>132</v>
      </c>
      <c r="E193" s="201" t="s">
        <v>1</v>
      </c>
      <c r="F193" s="202" t="s">
        <v>411</v>
      </c>
      <c r="G193" s="199"/>
      <c r="H193" s="203">
        <v>15.48</v>
      </c>
      <c r="I193" s="204"/>
      <c r="J193" s="199"/>
      <c r="K193" s="199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132</v>
      </c>
      <c r="AU193" s="209" t="s">
        <v>85</v>
      </c>
      <c r="AV193" s="13" t="s">
        <v>85</v>
      </c>
      <c r="AW193" s="13" t="s">
        <v>32</v>
      </c>
      <c r="AX193" s="13" t="s">
        <v>76</v>
      </c>
      <c r="AY193" s="209" t="s">
        <v>123</v>
      </c>
    </row>
    <row r="194" spans="1:65" s="13" customFormat="1" ht="11.25">
      <c r="B194" s="198"/>
      <c r="C194" s="199"/>
      <c r="D194" s="200" t="s">
        <v>132</v>
      </c>
      <c r="E194" s="201" t="s">
        <v>1</v>
      </c>
      <c r="F194" s="202" t="s">
        <v>412</v>
      </c>
      <c r="G194" s="199"/>
      <c r="H194" s="203">
        <v>29.83</v>
      </c>
      <c r="I194" s="204"/>
      <c r="J194" s="199"/>
      <c r="K194" s="199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132</v>
      </c>
      <c r="AU194" s="209" t="s">
        <v>85</v>
      </c>
      <c r="AV194" s="13" t="s">
        <v>85</v>
      </c>
      <c r="AW194" s="13" t="s">
        <v>32</v>
      </c>
      <c r="AX194" s="13" t="s">
        <v>76</v>
      </c>
      <c r="AY194" s="209" t="s">
        <v>123</v>
      </c>
    </row>
    <row r="195" spans="1:65" s="15" customFormat="1" ht="11.25">
      <c r="B195" s="232"/>
      <c r="C195" s="233"/>
      <c r="D195" s="200" t="s">
        <v>132</v>
      </c>
      <c r="E195" s="234" t="s">
        <v>1</v>
      </c>
      <c r="F195" s="235" t="s">
        <v>339</v>
      </c>
      <c r="G195" s="233"/>
      <c r="H195" s="236">
        <v>45.31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AT195" s="242" t="s">
        <v>132</v>
      </c>
      <c r="AU195" s="242" t="s">
        <v>85</v>
      </c>
      <c r="AV195" s="15" t="s">
        <v>130</v>
      </c>
      <c r="AW195" s="15" t="s">
        <v>32</v>
      </c>
      <c r="AX195" s="15" t="s">
        <v>8</v>
      </c>
      <c r="AY195" s="242" t="s">
        <v>123</v>
      </c>
    </row>
    <row r="196" spans="1:65" s="12" customFormat="1" ht="22.9" customHeight="1">
      <c r="B196" s="170"/>
      <c r="C196" s="171"/>
      <c r="D196" s="172" t="s">
        <v>75</v>
      </c>
      <c r="E196" s="184" t="s">
        <v>130</v>
      </c>
      <c r="F196" s="184" t="s">
        <v>177</v>
      </c>
      <c r="G196" s="171"/>
      <c r="H196" s="171"/>
      <c r="I196" s="174"/>
      <c r="J196" s="185">
        <f>BK196</f>
        <v>0</v>
      </c>
      <c r="K196" s="171"/>
      <c r="L196" s="176"/>
      <c r="M196" s="177"/>
      <c r="N196" s="178"/>
      <c r="O196" s="178"/>
      <c r="P196" s="179">
        <f>SUM(P197:P212)</f>
        <v>0</v>
      </c>
      <c r="Q196" s="178"/>
      <c r="R196" s="179">
        <f>SUM(R197:R212)</f>
        <v>0.21223999999999998</v>
      </c>
      <c r="S196" s="178"/>
      <c r="T196" s="180">
        <f>SUM(T197:T212)</f>
        <v>0</v>
      </c>
      <c r="AR196" s="181" t="s">
        <v>8</v>
      </c>
      <c r="AT196" s="182" t="s">
        <v>75</v>
      </c>
      <c r="AU196" s="182" t="s">
        <v>8</v>
      </c>
      <c r="AY196" s="181" t="s">
        <v>123</v>
      </c>
      <c r="BK196" s="183">
        <f>SUM(BK197:BK212)</f>
        <v>0</v>
      </c>
    </row>
    <row r="197" spans="1:65" s="2" customFormat="1" ht="16.5" customHeight="1">
      <c r="A197" s="34"/>
      <c r="B197" s="35"/>
      <c r="C197" s="186" t="s">
        <v>242</v>
      </c>
      <c r="D197" s="186" t="s">
        <v>125</v>
      </c>
      <c r="E197" s="187" t="s">
        <v>179</v>
      </c>
      <c r="F197" s="188" t="s">
        <v>180</v>
      </c>
      <c r="G197" s="189" t="s">
        <v>128</v>
      </c>
      <c r="H197" s="190">
        <v>0.7</v>
      </c>
      <c r="I197" s="191"/>
      <c r="J197" s="190">
        <f>ROUND(I197*H197,0)</f>
        <v>0</v>
      </c>
      <c r="K197" s="188" t="s">
        <v>129</v>
      </c>
      <c r="L197" s="39"/>
      <c r="M197" s="192" t="s">
        <v>1</v>
      </c>
      <c r="N197" s="193" t="s">
        <v>41</v>
      </c>
      <c r="O197" s="71"/>
      <c r="P197" s="194">
        <f>O197*H197</f>
        <v>0</v>
      </c>
      <c r="Q197" s="194">
        <v>0</v>
      </c>
      <c r="R197" s="194">
        <f>Q197*H197</f>
        <v>0</v>
      </c>
      <c r="S197" s="194">
        <v>0</v>
      </c>
      <c r="T197" s="19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6" t="s">
        <v>130</v>
      </c>
      <c r="AT197" s="196" t="s">
        <v>125</v>
      </c>
      <c r="AU197" s="196" t="s">
        <v>85</v>
      </c>
      <c r="AY197" s="17" t="s">
        <v>123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7" t="s">
        <v>8</v>
      </c>
      <c r="BK197" s="197">
        <f>ROUND(I197*H197,0)</f>
        <v>0</v>
      </c>
      <c r="BL197" s="17" t="s">
        <v>130</v>
      </c>
      <c r="BM197" s="196" t="s">
        <v>413</v>
      </c>
    </row>
    <row r="198" spans="1:65" s="13" customFormat="1" ht="11.25">
      <c r="B198" s="198"/>
      <c r="C198" s="199"/>
      <c r="D198" s="200" t="s">
        <v>132</v>
      </c>
      <c r="E198" s="201" t="s">
        <v>1</v>
      </c>
      <c r="F198" s="202" t="s">
        <v>414</v>
      </c>
      <c r="G198" s="199"/>
      <c r="H198" s="203">
        <v>0.7</v>
      </c>
      <c r="I198" s="204"/>
      <c r="J198" s="199"/>
      <c r="K198" s="199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132</v>
      </c>
      <c r="AU198" s="209" t="s">
        <v>85</v>
      </c>
      <c r="AV198" s="13" t="s">
        <v>85</v>
      </c>
      <c r="AW198" s="13" t="s">
        <v>32</v>
      </c>
      <c r="AX198" s="13" t="s">
        <v>8</v>
      </c>
      <c r="AY198" s="209" t="s">
        <v>123</v>
      </c>
    </row>
    <row r="199" spans="1:65" s="2" customFormat="1" ht="33" customHeight="1">
      <c r="A199" s="34"/>
      <c r="B199" s="35"/>
      <c r="C199" s="186" t="s">
        <v>246</v>
      </c>
      <c r="D199" s="186" t="s">
        <v>125</v>
      </c>
      <c r="E199" s="187" t="s">
        <v>415</v>
      </c>
      <c r="F199" s="188" t="s">
        <v>416</v>
      </c>
      <c r="G199" s="189" t="s">
        <v>128</v>
      </c>
      <c r="H199" s="190">
        <v>1.2</v>
      </c>
      <c r="I199" s="191"/>
      <c r="J199" s="190">
        <f>ROUND(I199*H199,0)</f>
        <v>0</v>
      </c>
      <c r="K199" s="188" t="s">
        <v>129</v>
      </c>
      <c r="L199" s="39"/>
      <c r="M199" s="192" t="s">
        <v>1</v>
      </c>
      <c r="N199" s="193" t="s">
        <v>41</v>
      </c>
      <c r="O199" s="71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6" t="s">
        <v>130</v>
      </c>
      <c r="AT199" s="196" t="s">
        <v>125</v>
      </c>
      <c r="AU199" s="196" t="s">
        <v>85</v>
      </c>
      <c r="AY199" s="17" t="s">
        <v>123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7" t="s">
        <v>8</v>
      </c>
      <c r="BK199" s="197">
        <f>ROUND(I199*H199,0)</f>
        <v>0</v>
      </c>
      <c r="BL199" s="17" t="s">
        <v>130</v>
      </c>
      <c r="BM199" s="196" t="s">
        <v>417</v>
      </c>
    </row>
    <row r="200" spans="1:65" s="13" customFormat="1" ht="11.25">
      <c r="B200" s="198"/>
      <c r="C200" s="199"/>
      <c r="D200" s="200" t="s">
        <v>132</v>
      </c>
      <c r="E200" s="201" t="s">
        <v>1</v>
      </c>
      <c r="F200" s="202" t="s">
        <v>418</v>
      </c>
      <c r="G200" s="199"/>
      <c r="H200" s="203">
        <v>1.2</v>
      </c>
      <c r="I200" s="204"/>
      <c r="J200" s="199"/>
      <c r="K200" s="199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132</v>
      </c>
      <c r="AU200" s="209" t="s">
        <v>85</v>
      </c>
      <c r="AV200" s="13" t="s">
        <v>85</v>
      </c>
      <c r="AW200" s="13" t="s">
        <v>32</v>
      </c>
      <c r="AX200" s="13" t="s">
        <v>8</v>
      </c>
      <c r="AY200" s="209" t="s">
        <v>123</v>
      </c>
    </row>
    <row r="201" spans="1:65" s="2" customFormat="1" ht="24.2" customHeight="1">
      <c r="A201" s="34"/>
      <c r="B201" s="35"/>
      <c r="C201" s="186" t="s">
        <v>250</v>
      </c>
      <c r="D201" s="186" t="s">
        <v>125</v>
      </c>
      <c r="E201" s="187" t="s">
        <v>419</v>
      </c>
      <c r="F201" s="188" t="s">
        <v>420</v>
      </c>
      <c r="G201" s="189" t="s">
        <v>128</v>
      </c>
      <c r="H201" s="190">
        <v>115.1</v>
      </c>
      <c r="I201" s="191"/>
      <c r="J201" s="190">
        <f>ROUND(I201*H201,0)</f>
        <v>0</v>
      </c>
      <c r="K201" s="188" t="s">
        <v>129</v>
      </c>
      <c r="L201" s="39"/>
      <c r="M201" s="192" t="s">
        <v>1</v>
      </c>
      <c r="N201" s="193" t="s">
        <v>41</v>
      </c>
      <c r="O201" s="71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6" t="s">
        <v>130</v>
      </c>
      <c r="AT201" s="196" t="s">
        <v>125</v>
      </c>
      <c r="AU201" s="196" t="s">
        <v>85</v>
      </c>
      <c r="AY201" s="17" t="s">
        <v>123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7" t="s">
        <v>8</v>
      </c>
      <c r="BK201" s="197">
        <f>ROUND(I201*H201,0)</f>
        <v>0</v>
      </c>
      <c r="BL201" s="17" t="s">
        <v>130</v>
      </c>
      <c r="BM201" s="196" t="s">
        <v>421</v>
      </c>
    </row>
    <row r="202" spans="1:65" s="13" customFormat="1" ht="11.25">
      <c r="B202" s="198"/>
      <c r="C202" s="199"/>
      <c r="D202" s="200" t="s">
        <v>132</v>
      </c>
      <c r="E202" s="201" t="s">
        <v>1</v>
      </c>
      <c r="F202" s="202" t="s">
        <v>422</v>
      </c>
      <c r="G202" s="199"/>
      <c r="H202" s="203">
        <v>115.1</v>
      </c>
      <c r="I202" s="204"/>
      <c r="J202" s="199"/>
      <c r="K202" s="199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132</v>
      </c>
      <c r="AU202" s="209" t="s">
        <v>85</v>
      </c>
      <c r="AV202" s="13" t="s">
        <v>85</v>
      </c>
      <c r="AW202" s="13" t="s">
        <v>32</v>
      </c>
      <c r="AX202" s="13" t="s">
        <v>8</v>
      </c>
      <c r="AY202" s="209" t="s">
        <v>123</v>
      </c>
    </row>
    <row r="203" spans="1:65" s="2" customFormat="1" ht="33" customHeight="1">
      <c r="A203" s="34"/>
      <c r="B203" s="35"/>
      <c r="C203" s="186" t="s">
        <v>254</v>
      </c>
      <c r="D203" s="186" t="s">
        <v>125</v>
      </c>
      <c r="E203" s="187" t="s">
        <v>423</v>
      </c>
      <c r="F203" s="188" t="s">
        <v>424</v>
      </c>
      <c r="G203" s="189" t="s">
        <v>128</v>
      </c>
      <c r="H203" s="190">
        <v>2.4</v>
      </c>
      <c r="I203" s="191"/>
      <c r="J203" s="190">
        <f>ROUND(I203*H203,0)</f>
        <v>0</v>
      </c>
      <c r="K203" s="188" t="s">
        <v>129</v>
      </c>
      <c r="L203" s="39"/>
      <c r="M203" s="192" t="s">
        <v>1</v>
      </c>
      <c r="N203" s="193" t="s">
        <v>41</v>
      </c>
      <c r="O203" s="71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6" t="s">
        <v>130</v>
      </c>
      <c r="AT203" s="196" t="s">
        <v>125</v>
      </c>
      <c r="AU203" s="196" t="s">
        <v>85</v>
      </c>
      <c r="AY203" s="17" t="s">
        <v>123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7" t="s">
        <v>8</v>
      </c>
      <c r="BK203" s="197">
        <f>ROUND(I203*H203,0)</f>
        <v>0</v>
      </c>
      <c r="BL203" s="17" t="s">
        <v>130</v>
      </c>
      <c r="BM203" s="196" t="s">
        <v>425</v>
      </c>
    </row>
    <row r="204" spans="1:65" s="13" customFormat="1" ht="11.25">
      <c r="B204" s="198"/>
      <c r="C204" s="199"/>
      <c r="D204" s="200" t="s">
        <v>132</v>
      </c>
      <c r="E204" s="201" t="s">
        <v>1</v>
      </c>
      <c r="F204" s="202" t="s">
        <v>426</v>
      </c>
      <c r="G204" s="199"/>
      <c r="H204" s="203">
        <v>2.4</v>
      </c>
      <c r="I204" s="204"/>
      <c r="J204" s="199"/>
      <c r="K204" s="199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132</v>
      </c>
      <c r="AU204" s="209" t="s">
        <v>85</v>
      </c>
      <c r="AV204" s="13" t="s">
        <v>85</v>
      </c>
      <c r="AW204" s="13" t="s">
        <v>32</v>
      </c>
      <c r="AX204" s="13" t="s">
        <v>8</v>
      </c>
      <c r="AY204" s="209" t="s">
        <v>123</v>
      </c>
    </row>
    <row r="205" spans="1:65" s="2" customFormat="1" ht="24.2" customHeight="1">
      <c r="A205" s="34"/>
      <c r="B205" s="35"/>
      <c r="C205" s="186" t="s">
        <v>258</v>
      </c>
      <c r="D205" s="186" t="s">
        <v>125</v>
      </c>
      <c r="E205" s="187" t="s">
        <v>427</v>
      </c>
      <c r="F205" s="188" t="s">
        <v>428</v>
      </c>
      <c r="G205" s="189" t="s">
        <v>128</v>
      </c>
      <c r="H205" s="190">
        <v>3</v>
      </c>
      <c r="I205" s="191"/>
      <c r="J205" s="190">
        <f>ROUND(I205*H205,0)</f>
        <v>0</v>
      </c>
      <c r="K205" s="188" t="s">
        <v>129</v>
      </c>
      <c r="L205" s="39"/>
      <c r="M205" s="192" t="s">
        <v>1</v>
      </c>
      <c r="N205" s="193" t="s">
        <v>41</v>
      </c>
      <c r="O205" s="71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6" t="s">
        <v>130</v>
      </c>
      <c r="AT205" s="196" t="s">
        <v>125</v>
      </c>
      <c r="AU205" s="196" t="s">
        <v>85</v>
      </c>
      <c r="AY205" s="17" t="s">
        <v>123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7" t="s">
        <v>8</v>
      </c>
      <c r="BK205" s="197">
        <f>ROUND(I205*H205,0)</f>
        <v>0</v>
      </c>
      <c r="BL205" s="17" t="s">
        <v>130</v>
      </c>
      <c r="BM205" s="196" t="s">
        <v>429</v>
      </c>
    </row>
    <row r="206" spans="1:65" s="13" customFormat="1" ht="11.25">
      <c r="B206" s="198"/>
      <c r="C206" s="199"/>
      <c r="D206" s="200" t="s">
        <v>132</v>
      </c>
      <c r="E206" s="201" t="s">
        <v>1</v>
      </c>
      <c r="F206" s="202" t="s">
        <v>430</v>
      </c>
      <c r="G206" s="199"/>
      <c r="H206" s="203">
        <v>3</v>
      </c>
      <c r="I206" s="204"/>
      <c r="J206" s="199"/>
      <c r="K206" s="199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132</v>
      </c>
      <c r="AU206" s="209" t="s">
        <v>85</v>
      </c>
      <c r="AV206" s="13" t="s">
        <v>85</v>
      </c>
      <c r="AW206" s="13" t="s">
        <v>32</v>
      </c>
      <c r="AX206" s="13" t="s">
        <v>8</v>
      </c>
      <c r="AY206" s="209" t="s">
        <v>123</v>
      </c>
    </row>
    <row r="207" spans="1:65" s="2" customFormat="1" ht="24.2" customHeight="1">
      <c r="A207" s="34"/>
      <c r="B207" s="35"/>
      <c r="C207" s="186" t="s">
        <v>262</v>
      </c>
      <c r="D207" s="186" t="s">
        <v>125</v>
      </c>
      <c r="E207" s="187" t="s">
        <v>431</v>
      </c>
      <c r="F207" s="188" t="s">
        <v>432</v>
      </c>
      <c r="G207" s="189" t="s">
        <v>141</v>
      </c>
      <c r="H207" s="190">
        <v>4</v>
      </c>
      <c r="I207" s="191"/>
      <c r="J207" s="190">
        <f>ROUND(I207*H207,0)</f>
        <v>0</v>
      </c>
      <c r="K207" s="188" t="s">
        <v>129</v>
      </c>
      <c r="L207" s="39"/>
      <c r="M207" s="192" t="s">
        <v>1</v>
      </c>
      <c r="N207" s="193" t="s">
        <v>41</v>
      </c>
      <c r="O207" s="71"/>
      <c r="P207" s="194">
        <f>O207*H207</f>
        <v>0</v>
      </c>
      <c r="Q207" s="194">
        <v>1.328E-2</v>
      </c>
      <c r="R207" s="194">
        <f>Q207*H207</f>
        <v>5.3120000000000001E-2</v>
      </c>
      <c r="S207" s="194">
        <v>0</v>
      </c>
      <c r="T207" s="19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6" t="s">
        <v>130</v>
      </c>
      <c r="AT207" s="196" t="s">
        <v>125</v>
      </c>
      <c r="AU207" s="196" t="s">
        <v>85</v>
      </c>
      <c r="AY207" s="17" t="s">
        <v>123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7" t="s">
        <v>8</v>
      </c>
      <c r="BK207" s="197">
        <f>ROUND(I207*H207,0)</f>
        <v>0</v>
      </c>
      <c r="BL207" s="17" t="s">
        <v>130</v>
      </c>
      <c r="BM207" s="196" t="s">
        <v>433</v>
      </c>
    </row>
    <row r="208" spans="1:65" s="13" customFormat="1" ht="11.25">
      <c r="B208" s="198"/>
      <c r="C208" s="199"/>
      <c r="D208" s="200" t="s">
        <v>132</v>
      </c>
      <c r="E208" s="201" t="s">
        <v>1</v>
      </c>
      <c r="F208" s="202" t="s">
        <v>434</v>
      </c>
      <c r="G208" s="199"/>
      <c r="H208" s="203">
        <v>4</v>
      </c>
      <c r="I208" s="204"/>
      <c r="J208" s="199"/>
      <c r="K208" s="199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132</v>
      </c>
      <c r="AU208" s="209" t="s">
        <v>85</v>
      </c>
      <c r="AV208" s="13" t="s">
        <v>85</v>
      </c>
      <c r="AW208" s="13" t="s">
        <v>32</v>
      </c>
      <c r="AX208" s="13" t="s">
        <v>8</v>
      </c>
      <c r="AY208" s="209" t="s">
        <v>123</v>
      </c>
    </row>
    <row r="209" spans="1:65" s="2" customFormat="1" ht="24.2" customHeight="1">
      <c r="A209" s="34"/>
      <c r="B209" s="35"/>
      <c r="C209" s="186" t="s">
        <v>266</v>
      </c>
      <c r="D209" s="186" t="s">
        <v>125</v>
      </c>
      <c r="E209" s="187" t="s">
        <v>435</v>
      </c>
      <c r="F209" s="188" t="s">
        <v>436</v>
      </c>
      <c r="G209" s="189" t="s">
        <v>141</v>
      </c>
      <c r="H209" s="190">
        <v>4</v>
      </c>
      <c r="I209" s="191"/>
      <c r="J209" s="190">
        <f>ROUND(I209*H209,0)</f>
        <v>0</v>
      </c>
      <c r="K209" s="188" t="s">
        <v>129</v>
      </c>
      <c r="L209" s="39"/>
      <c r="M209" s="192" t="s">
        <v>1</v>
      </c>
      <c r="N209" s="193" t="s">
        <v>41</v>
      </c>
      <c r="O209" s="71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6" t="s">
        <v>130</v>
      </c>
      <c r="AT209" s="196" t="s">
        <v>125</v>
      </c>
      <c r="AU209" s="196" t="s">
        <v>85</v>
      </c>
      <c r="AY209" s="17" t="s">
        <v>123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7" t="s">
        <v>8</v>
      </c>
      <c r="BK209" s="197">
        <f>ROUND(I209*H209,0)</f>
        <v>0</v>
      </c>
      <c r="BL209" s="17" t="s">
        <v>130</v>
      </c>
      <c r="BM209" s="196" t="s">
        <v>437</v>
      </c>
    </row>
    <row r="210" spans="1:65" s="2" customFormat="1" ht="33" customHeight="1">
      <c r="A210" s="34"/>
      <c r="B210" s="35"/>
      <c r="C210" s="186" t="s">
        <v>270</v>
      </c>
      <c r="D210" s="186" t="s">
        <v>125</v>
      </c>
      <c r="E210" s="187" t="s">
        <v>438</v>
      </c>
      <c r="F210" s="188" t="s">
        <v>439</v>
      </c>
      <c r="G210" s="189" t="s">
        <v>155</v>
      </c>
      <c r="H210" s="190">
        <v>0.15</v>
      </c>
      <c r="I210" s="191"/>
      <c r="J210" s="190">
        <f>ROUND(I210*H210,0)</f>
        <v>0</v>
      </c>
      <c r="K210" s="188" t="s">
        <v>129</v>
      </c>
      <c r="L210" s="39"/>
      <c r="M210" s="192" t="s">
        <v>1</v>
      </c>
      <c r="N210" s="193" t="s">
        <v>41</v>
      </c>
      <c r="O210" s="71"/>
      <c r="P210" s="194">
        <f>O210*H210</f>
        <v>0</v>
      </c>
      <c r="Q210" s="194">
        <v>1.0608</v>
      </c>
      <c r="R210" s="194">
        <f>Q210*H210</f>
        <v>0.15911999999999998</v>
      </c>
      <c r="S210" s="194">
        <v>0</v>
      </c>
      <c r="T210" s="19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6" t="s">
        <v>130</v>
      </c>
      <c r="AT210" s="196" t="s">
        <v>125</v>
      </c>
      <c r="AU210" s="196" t="s">
        <v>85</v>
      </c>
      <c r="AY210" s="17" t="s">
        <v>123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7" t="s">
        <v>8</v>
      </c>
      <c r="BK210" s="197">
        <f>ROUND(I210*H210,0)</f>
        <v>0</v>
      </c>
      <c r="BL210" s="17" t="s">
        <v>130</v>
      </c>
      <c r="BM210" s="196" t="s">
        <v>440</v>
      </c>
    </row>
    <row r="211" spans="1:65" s="14" customFormat="1" ht="11.25">
      <c r="B211" s="219"/>
      <c r="C211" s="220"/>
      <c r="D211" s="200" t="s">
        <v>132</v>
      </c>
      <c r="E211" s="221" t="s">
        <v>1</v>
      </c>
      <c r="F211" s="222" t="s">
        <v>441</v>
      </c>
      <c r="G211" s="220"/>
      <c r="H211" s="221" t="s">
        <v>1</v>
      </c>
      <c r="I211" s="223"/>
      <c r="J211" s="220"/>
      <c r="K211" s="220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132</v>
      </c>
      <c r="AU211" s="228" t="s">
        <v>85</v>
      </c>
      <c r="AV211" s="14" t="s">
        <v>8</v>
      </c>
      <c r="AW211" s="14" t="s">
        <v>32</v>
      </c>
      <c r="AX211" s="14" t="s">
        <v>76</v>
      </c>
      <c r="AY211" s="228" t="s">
        <v>123</v>
      </c>
    </row>
    <row r="212" spans="1:65" s="13" customFormat="1" ht="11.25">
      <c r="B212" s="198"/>
      <c r="C212" s="199"/>
      <c r="D212" s="200" t="s">
        <v>132</v>
      </c>
      <c r="E212" s="201" t="s">
        <v>1</v>
      </c>
      <c r="F212" s="202" t="s">
        <v>442</v>
      </c>
      <c r="G212" s="199"/>
      <c r="H212" s="203">
        <v>0.15</v>
      </c>
      <c r="I212" s="204"/>
      <c r="J212" s="199"/>
      <c r="K212" s="199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132</v>
      </c>
      <c r="AU212" s="209" t="s">
        <v>85</v>
      </c>
      <c r="AV212" s="13" t="s">
        <v>85</v>
      </c>
      <c r="AW212" s="13" t="s">
        <v>32</v>
      </c>
      <c r="AX212" s="13" t="s">
        <v>8</v>
      </c>
      <c r="AY212" s="209" t="s">
        <v>123</v>
      </c>
    </row>
    <row r="213" spans="1:65" s="12" customFormat="1" ht="22.9" customHeight="1">
      <c r="B213" s="170"/>
      <c r="C213" s="171"/>
      <c r="D213" s="172" t="s">
        <v>75</v>
      </c>
      <c r="E213" s="184" t="s">
        <v>163</v>
      </c>
      <c r="F213" s="184" t="s">
        <v>183</v>
      </c>
      <c r="G213" s="171"/>
      <c r="H213" s="171"/>
      <c r="I213" s="174"/>
      <c r="J213" s="185">
        <f>BK213</f>
        <v>0</v>
      </c>
      <c r="K213" s="171"/>
      <c r="L213" s="176"/>
      <c r="M213" s="177"/>
      <c r="N213" s="178"/>
      <c r="O213" s="178"/>
      <c r="P213" s="179">
        <f>SUM(P214:P240)</f>
        <v>0</v>
      </c>
      <c r="Q213" s="178"/>
      <c r="R213" s="179">
        <f>SUM(R214:R240)</f>
        <v>179.537837</v>
      </c>
      <c r="S213" s="178"/>
      <c r="T213" s="180">
        <f>SUM(T214:T240)</f>
        <v>68.179999999999993</v>
      </c>
      <c r="AR213" s="181" t="s">
        <v>8</v>
      </c>
      <c r="AT213" s="182" t="s">
        <v>75</v>
      </c>
      <c r="AU213" s="182" t="s">
        <v>8</v>
      </c>
      <c r="AY213" s="181" t="s">
        <v>123</v>
      </c>
      <c r="BK213" s="183">
        <f>SUM(BK214:BK240)</f>
        <v>0</v>
      </c>
    </row>
    <row r="214" spans="1:65" s="2" customFormat="1" ht="24.2" customHeight="1">
      <c r="A214" s="34"/>
      <c r="B214" s="35"/>
      <c r="C214" s="186" t="s">
        <v>274</v>
      </c>
      <c r="D214" s="186" t="s">
        <v>125</v>
      </c>
      <c r="E214" s="187" t="s">
        <v>443</v>
      </c>
      <c r="F214" s="188" t="s">
        <v>444</v>
      </c>
      <c r="G214" s="189" t="s">
        <v>186</v>
      </c>
      <c r="H214" s="190">
        <v>37</v>
      </c>
      <c r="I214" s="191"/>
      <c r="J214" s="190">
        <f>ROUND(I214*H214,0)</f>
        <v>0</v>
      </c>
      <c r="K214" s="188" t="s">
        <v>129</v>
      </c>
      <c r="L214" s="39"/>
      <c r="M214" s="192" t="s">
        <v>1</v>
      </c>
      <c r="N214" s="193" t="s">
        <v>41</v>
      </c>
      <c r="O214" s="71"/>
      <c r="P214" s="194">
        <f>O214*H214</f>
        <v>0</v>
      </c>
      <c r="Q214" s="194">
        <v>0</v>
      </c>
      <c r="R214" s="194">
        <f>Q214*H214</f>
        <v>0</v>
      </c>
      <c r="S214" s="194">
        <v>1.7</v>
      </c>
      <c r="T214" s="195">
        <f>S214*H214</f>
        <v>62.9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6" t="s">
        <v>130</v>
      </c>
      <c r="AT214" s="196" t="s">
        <v>125</v>
      </c>
      <c r="AU214" s="196" t="s">
        <v>85</v>
      </c>
      <c r="AY214" s="17" t="s">
        <v>123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7" t="s">
        <v>8</v>
      </c>
      <c r="BK214" s="197">
        <f>ROUND(I214*H214,0)</f>
        <v>0</v>
      </c>
      <c r="BL214" s="17" t="s">
        <v>130</v>
      </c>
      <c r="BM214" s="196" t="s">
        <v>445</v>
      </c>
    </row>
    <row r="215" spans="1:65" s="13" customFormat="1" ht="11.25">
      <c r="B215" s="198"/>
      <c r="C215" s="199"/>
      <c r="D215" s="200" t="s">
        <v>132</v>
      </c>
      <c r="E215" s="201" t="s">
        <v>1</v>
      </c>
      <c r="F215" s="202" t="s">
        <v>446</v>
      </c>
      <c r="G215" s="199"/>
      <c r="H215" s="203">
        <v>37</v>
      </c>
      <c r="I215" s="204"/>
      <c r="J215" s="199"/>
      <c r="K215" s="199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132</v>
      </c>
      <c r="AU215" s="209" t="s">
        <v>85</v>
      </c>
      <c r="AV215" s="13" t="s">
        <v>85</v>
      </c>
      <c r="AW215" s="13" t="s">
        <v>32</v>
      </c>
      <c r="AX215" s="13" t="s">
        <v>8</v>
      </c>
      <c r="AY215" s="209" t="s">
        <v>123</v>
      </c>
    </row>
    <row r="216" spans="1:65" s="2" customFormat="1" ht="33" customHeight="1">
      <c r="A216" s="34"/>
      <c r="B216" s="35"/>
      <c r="C216" s="186" t="s">
        <v>281</v>
      </c>
      <c r="D216" s="186" t="s">
        <v>125</v>
      </c>
      <c r="E216" s="187" t="s">
        <v>447</v>
      </c>
      <c r="F216" s="188" t="s">
        <v>448</v>
      </c>
      <c r="G216" s="189" t="s">
        <v>186</v>
      </c>
      <c r="H216" s="190">
        <v>112</v>
      </c>
      <c r="I216" s="191"/>
      <c r="J216" s="190">
        <f>ROUND(I216*H216,0)</f>
        <v>0</v>
      </c>
      <c r="K216" s="188" t="s">
        <v>129</v>
      </c>
      <c r="L216" s="39"/>
      <c r="M216" s="192" t="s">
        <v>1</v>
      </c>
      <c r="N216" s="193" t="s">
        <v>41</v>
      </c>
      <c r="O216" s="71"/>
      <c r="P216" s="194">
        <f>O216*H216</f>
        <v>0</v>
      </c>
      <c r="Q216" s="194">
        <v>4.0000000000000002E-4</v>
      </c>
      <c r="R216" s="194">
        <f>Q216*H216</f>
        <v>4.48E-2</v>
      </c>
      <c r="S216" s="194">
        <v>0</v>
      </c>
      <c r="T216" s="195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6" t="s">
        <v>130</v>
      </c>
      <c r="AT216" s="196" t="s">
        <v>125</v>
      </c>
      <c r="AU216" s="196" t="s">
        <v>85</v>
      </c>
      <c r="AY216" s="17" t="s">
        <v>123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7" t="s">
        <v>8</v>
      </c>
      <c r="BK216" s="197">
        <f>ROUND(I216*H216,0)</f>
        <v>0</v>
      </c>
      <c r="BL216" s="17" t="s">
        <v>130</v>
      </c>
      <c r="BM216" s="196" t="s">
        <v>449</v>
      </c>
    </row>
    <row r="217" spans="1:65" s="2" customFormat="1" ht="16.5" customHeight="1">
      <c r="A217" s="34"/>
      <c r="B217" s="35"/>
      <c r="C217" s="210" t="s">
        <v>289</v>
      </c>
      <c r="D217" s="210" t="s">
        <v>164</v>
      </c>
      <c r="E217" s="211" t="s">
        <v>450</v>
      </c>
      <c r="F217" s="212" t="s">
        <v>451</v>
      </c>
      <c r="G217" s="213" t="s">
        <v>186</v>
      </c>
      <c r="H217" s="214">
        <v>113</v>
      </c>
      <c r="I217" s="215"/>
      <c r="J217" s="214">
        <f>ROUND(I217*H217,0)</f>
        <v>0</v>
      </c>
      <c r="K217" s="212" t="s">
        <v>129</v>
      </c>
      <c r="L217" s="216"/>
      <c r="M217" s="217" t="s">
        <v>1</v>
      </c>
      <c r="N217" s="218" t="s">
        <v>41</v>
      </c>
      <c r="O217" s="71"/>
      <c r="P217" s="194">
        <f>O217*H217</f>
        <v>0</v>
      </c>
      <c r="Q217" s="194">
        <v>1.3839999999999999</v>
      </c>
      <c r="R217" s="194">
        <f>Q217*H217</f>
        <v>156.392</v>
      </c>
      <c r="S217" s="194">
        <v>0</v>
      </c>
      <c r="T217" s="19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6" t="s">
        <v>163</v>
      </c>
      <c r="AT217" s="196" t="s">
        <v>164</v>
      </c>
      <c r="AU217" s="196" t="s">
        <v>85</v>
      </c>
      <c r="AY217" s="17" t="s">
        <v>123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7" t="s">
        <v>8</v>
      </c>
      <c r="BK217" s="197">
        <f>ROUND(I217*H217,0)</f>
        <v>0</v>
      </c>
      <c r="BL217" s="17" t="s">
        <v>130</v>
      </c>
      <c r="BM217" s="196" t="s">
        <v>452</v>
      </c>
    </row>
    <row r="218" spans="1:65" s="2" customFormat="1" ht="24.2" customHeight="1">
      <c r="A218" s="34"/>
      <c r="B218" s="35"/>
      <c r="C218" s="186" t="s">
        <v>302</v>
      </c>
      <c r="D218" s="186" t="s">
        <v>125</v>
      </c>
      <c r="E218" s="187" t="s">
        <v>453</v>
      </c>
      <c r="F218" s="188" t="s">
        <v>454</v>
      </c>
      <c r="G218" s="189" t="s">
        <v>186</v>
      </c>
      <c r="H218" s="190">
        <v>7</v>
      </c>
      <c r="I218" s="191"/>
      <c r="J218" s="190">
        <f>ROUND(I218*H218,0)</f>
        <v>0</v>
      </c>
      <c r="K218" s="188" t="s">
        <v>129</v>
      </c>
      <c r="L218" s="39"/>
      <c r="M218" s="192" t="s">
        <v>1</v>
      </c>
      <c r="N218" s="193" t="s">
        <v>41</v>
      </c>
      <c r="O218" s="71"/>
      <c r="P218" s="194">
        <f>O218*H218</f>
        <v>0</v>
      </c>
      <c r="Q218" s="194">
        <v>1.0000000000000001E-5</v>
      </c>
      <c r="R218" s="194">
        <f>Q218*H218</f>
        <v>7.0000000000000007E-5</v>
      </c>
      <c r="S218" s="194">
        <v>0</v>
      </c>
      <c r="T218" s="195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6" t="s">
        <v>130</v>
      </c>
      <c r="AT218" s="196" t="s">
        <v>125</v>
      </c>
      <c r="AU218" s="196" t="s">
        <v>85</v>
      </c>
      <c r="AY218" s="17" t="s">
        <v>123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7" t="s">
        <v>8</v>
      </c>
      <c r="BK218" s="197">
        <f>ROUND(I218*H218,0)</f>
        <v>0</v>
      </c>
      <c r="BL218" s="17" t="s">
        <v>130</v>
      </c>
      <c r="BM218" s="196" t="s">
        <v>455</v>
      </c>
    </row>
    <row r="219" spans="1:65" s="13" customFormat="1" ht="11.25">
      <c r="B219" s="198"/>
      <c r="C219" s="199"/>
      <c r="D219" s="200" t="s">
        <v>132</v>
      </c>
      <c r="E219" s="201" t="s">
        <v>1</v>
      </c>
      <c r="F219" s="202" t="s">
        <v>456</v>
      </c>
      <c r="G219" s="199"/>
      <c r="H219" s="203">
        <v>7</v>
      </c>
      <c r="I219" s="204"/>
      <c r="J219" s="199"/>
      <c r="K219" s="199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132</v>
      </c>
      <c r="AU219" s="209" t="s">
        <v>85</v>
      </c>
      <c r="AV219" s="13" t="s">
        <v>85</v>
      </c>
      <c r="AW219" s="13" t="s">
        <v>32</v>
      </c>
      <c r="AX219" s="13" t="s">
        <v>8</v>
      </c>
      <c r="AY219" s="209" t="s">
        <v>123</v>
      </c>
    </row>
    <row r="220" spans="1:65" s="2" customFormat="1" ht="24.2" customHeight="1">
      <c r="A220" s="34"/>
      <c r="B220" s="35"/>
      <c r="C220" s="210" t="s">
        <v>308</v>
      </c>
      <c r="D220" s="210" t="s">
        <v>164</v>
      </c>
      <c r="E220" s="211" t="s">
        <v>457</v>
      </c>
      <c r="F220" s="212" t="s">
        <v>458</v>
      </c>
      <c r="G220" s="213" t="s">
        <v>186</v>
      </c>
      <c r="H220" s="214">
        <v>7</v>
      </c>
      <c r="I220" s="215"/>
      <c r="J220" s="214">
        <f t="shared" ref="J220:J225" si="0">ROUND(I220*H220,0)</f>
        <v>0</v>
      </c>
      <c r="K220" s="212" t="s">
        <v>129</v>
      </c>
      <c r="L220" s="216"/>
      <c r="M220" s="217" t="s">
        <v>1</v>
      </c>
      <c r="N220" s="218" t="s">
        <v>41</v>
      </c>
      <c r="O220" s="71"/>
      <c r="P220" s="194">
        <f t="shared" ref="P220:P225" si="1">O220*H220</f>
        <v>0</v>
      </c>
      <c r="Q220" s="194">
        <v>6.7299999999999999E-3</v>
      </c>
      <c r="R220" s="194">
        <f t="shared" ref="R220:R225" si="2">Q220*H220</f>
        <v>4.7109999999999999E-2</v>
      </c>
      <c r="S220" s="194">
        <v>0</v>
      </c>
      <c r="T220" s="195">
        <f t="shared" ref="T220:T225" si="3"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6" t="s">
        <v>163</v>
      </c>
      <c r="AT220" s="196" t="s">
        <v>164</v>
      </c>
      <c r="AU220" s="196" t="s">
        <v>85</v>
      </c>
      <c r="AY220" s="17" t="s">
        <v>123</v>
      </c>
      <c r="BE220" s="197">
        <f t="shared" ref="BE220:BE225" si="4">IF(N220="základní",J220,0)</f>
        <v>0</v>
      </c>
      <c r="BF220" s="197">
        <f t="shared" ref="BF220:BF225" si="5">IF(N220="snížená",J220,0)</f>
        <v>0</v>
      </c>
      <c r="BG220" s="197">
        <f t="shared" ref="BG220:BG225" si="6">IF(N220="zákl. přenesená",J220,0)</f>
        <v>0</v>
      </c>
      <c r="BH220" s="197">
        <f t="shared" ref="BH220:BH225" si="7">IF(N220="sníž. přenesená",J220,0)</f>
        <v>0</v>
      </c>
      <c r="BI220" s="197">
        <f t="shared" ref="BI220:BI225" si="8">IF(N220="nulová",J220,0)</f>
        <v>0</v>
      </c>
      <c r="BJ220" s="17" t="s">
        <v>8</v>
      </c>
      <c r="BK220" s="197">
        <f t="shared" ref="BK220:BK225" si="9">ROUND(I220*H220,0)</f>
        <v>0</v>
      </c>
      <c r="BL220" s="17" t="s">
        <v>130</v>
      </c>
      <c r="BM220" s="196" t="s">
        <v>459</v>
      </c>
    </row>
    <row r="221" spans="1:65" s="2" customFormat="1" ht="24.2" customHeight="1">
      <c r="A221" s="34"/>
      <c r="B221" s="35"/>
      <c r="C221" s="186" t="s">
        <v>317</v>
      </c>
      <c r="D221" s="186" t="s">
        <v>125</v>
      </c>
      <c r="E221" s="187" t="s">
        <v>460</v>
      </c>
      <c r="F221" s="188" t="s">
        <v>461</v>
      </c>
      <c r="G221" s="189" t="s">
        <v>186</v>
      </c>
      <c r="H221" s="190">
        <v>5.5</v>
      </c>
      <c r="I221" s="191"/>
      <c r="J221" s="190">
        <f t="shared" si="0"/>
        <v>0</v>
      </c>
      <c r="K221" s="188" t="s">
        <v>129</v>
      </c>
      <c r="L221" s="39"/>
      <c r="M221" s="192" t="s">
        <v>1</v>
      </c>
      <c r="N221" s="193" t="s">
        <v>41</v>
      </c>
      <c r="O221" s="71"/>
      <c r="P221" s="194">
        <f t="shared" si="1"/>
        <v>0</v>
      </c>
      <c r="Q221" s="194">
        <v>0</v>
      </c>
      <c r="R221" s="194">
        <f t="shared" si="2"/>
        <v>0</v>
      </c>
      <c r="S221" s="194">
        <v>0</v>
      </c>
      <c r="T221" s="195">
        <f t="shared" si="3"/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6" t="s">
        <v>130</v>
      </c>
      <c r="AT221" s="196" t="s">
        <v>125</v>
      </c>
      <c r="AU221" s="196" t="s">
        <v>85</v>
      </c>
      <c r="AY221" s="17" t="s">
        <v>123</v>
      </c>
      <c r="BE221" s="197">
        <f t="shared" si="4"/>
        <v>0</v>
      </c>
      <c r="BF221" s="197">
        <f t="shared" si="5"/>
        <v>0</v>
      </c>
      <c r="BG221" s="197">
        <f t="shared" si="6"/>
        <v>0</v>
      </c>
      <c r="BH221" s="197">
        <f t="shared" si="7"/>
        <v>0</v>
      </c>
      <c r="BI221" s="197">
        <f t="shared" si="8"/>
        <v>0</v>
      </c>
      <c r="BJ221" s="17" t="s">
        <v>8</v>
      </c>
      <c r="BK221" s="197">
        <f t="shared" si="9"/>
        <v>0</v>
      </c>
      <c r="BL221" s="17" t="s">
        <v>130</v>
      </c>
      <c r="BM221" s="196" t="s">
        <v>462</v>
      </c>
    </row>
    <row r="222" spans="1:65" s="2" customFormat="1" ht="24.2" customHeight="1">
      <c r="A222" s="34"/>
      <c r="B222" s="35"/>
      <c r="C222" s="210" t="s">
        <v>323</v>
      </c>
      <c r="D222" s="210" t="s">
        <v>164</v>
      </c>
      <c r="E222" s="211" t="s">
        <v>463</v>
      </c>
      <c r="F222" s="212" t="s">
        <v>464</v>
      </c>
      <c r="G222" s="213" t="s">
        <v>186</v>
      </c>
      <c r="H222" s="214">
        <v>7</v>
      </c>
      <c r="I222" s="215"/>
      <c r="J222" s="214">
        <f t="shared" si="0"/>
        <v>0</v>
      </c>
      <c r="K222" s="212" t="s">
        <v>129</v>
      </c>
      <c r="L222" s="216"/>
      <c r="M222" s="217" t="s">
        <v>1</v>
      </c>
      <c r="N222" s="218" t="s">
        <v>41</v>
      </c>
      <c r="O222" s="71"/>
      <c r="P222" s="194">
        <f t="shared" si="1"/>
        <v>0</v>
      </c>
      <c r="Q222" s="194">
        <v>0.15140000000000001</v>
      </c>
      <c r="R222" s="194">
        <f t="shared" si="2"/>
        <v>1.0598000000000001</v>
      </c>
      <c r="S222" s="194">
        <v>0</v>
      </c>
      <c r="T222" s="195">
        <f t="shared" si="3"/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6" t="s">
        <v>163</v>
      </c>
      <c r="AT222" s="196" t="s">
        <v>164</v>
      </c>
      <c r="AU222" s="196" t="s">
        <v>85</v>
      </c>
      <c r="AY222" s="17" t="s">
        <v>123</v>
      </c>
      <c r="BE222" s="197">
        <f t="shared" si="4"/>
        <v>0</v>
      </c>
      <c r="BF222" s="197">
        <f t="shared" si="5"/>
        <v>0</v>
      </c>
      <c r="BG222" s="197">
        <f t="shared" si="6"/>
        <v>0</v>
      </c>
      <c r="BH222" s="197">
        <f t="shared" si="7"/>
        <v>0</v>
      </c>
      <c r="BI222" s="197">
        <f t="shared" si="8"/>
        <v>0</v>
      </c>
      <c r="BJ222" s="17" t="s">
        <v>8</v>
      </c>
      <c r="BK222" s="197">
        <f t="shared" si="9"/>
        <v>0</v>
      </c>
      <c r="BL222" s="17" t="s">
        <v>130</v>
      </c>
      <c r="BM222" s="196" t="s">
        <v>465</v>
      </c>
    </row>
    <row r="223" spans="1:65" s="2" customFormat="1" ht="24.2" customHeight="1">
      <c r="A223" s="34"/>
      <c r="B223" s="35"/>
      <c r="C223" s="186" t="s">
        <v>466</v>
      </c>
      <c r="D223" s="186" t="s">
        <v>125</v>
      </c>
      <c r="E223" s="187" t="s">
        <v>467</v>
      </c>
      <c r="F223" s="188" t="s">
        <v>468</v>
      </c>
      <c r="G223" s="189" t="s">
        <v>213</v>
      </c>
      <c r="H223" s="190">
        <v>1</v>
      </c>
      <c r="I223" s="191"/>
      <c r="J223" s="190">
        <f t="shared" si="0"/>
        <v>0</v>
      </c>
      <c r="K223" s="188" t="s">
        <v>129</v>
      </c>
      <c r="L223" s="39"/>
      <c r="M223" s="192" t="s">
        <v>1</v>
      </c>
      <c r="N223" s="193" t="s">
        <v>41</v>
      </c>
      <c r="O223" s="71"/>
      <c r="P223" s="194">
        <f t="shared" si="1"/>
        <v>0</v>
      </c>
      <c r="Q223" s="194">
        <v>5.1999999999999995E-4</v>
      </c>
      <c r="R223" s="194">
        <f t="shared" si="2"/>
        <v>5.1999999999999995E-4</v>
      </c>
      <c r="S223" s="194">
        <v>0</v>
      </c>
      <c r="T223" s="195">
        <f t="shared" si="3"/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6" t="s">
        <v>130</v>
      </c>
      <c r="AT223" s="196" t="s">
        <v>125</v>
      </c>
      <c r="AU223" s="196" t="s">
        <v>85</v>
      </c>
      <c r="AY223" s="17" t="s">
        <v>123</v>
      </c>
      <c r="BE223" s="197">
        <f t="shared" si="4"/>
        <v>0</v>
      </c>
      <c r="BF223" s="197">
        <f t="shared" si="5"/>
        <v>0</v>
      </c>
      <c r="BG223" s="197">
        <f t="shared" si="6"/>
        <v>0</v>
      </c>
      <c r="BH223" s="197">
        <f t="shared" si="7"/>
        <v>0</v>
      </c>
      <c r="BI223" s="197">
        <f t="shared" si="8"/>
        <v>0</v>
      </c>
      <c r="BJ223" s="17" t="s">
        <v>8</v>
      </c>
      <c r="BK223" s="197">
        <f t="shared" si="9"/>
        <v>0</v>
      </c>
      <c r="BL223" s="17" t="s">
        <v>130</v>
      </c>
      <c r="BM223" s="196" t="s">
        <v>469</v>
      </c>
    </row>
    <row r="224" spans="1:65" s="2" customFormat="1" ht="16.5" customHeight="1">
      <c r="A224" s="34"/>
      <c r="B224" s="35"/>
      <c r="C224" s="210" t="s">
        <v>470</v>
      </c>
      <c r="D224" s="210" t="s">
        <v>164</v>
      </c>
      <c r="E224" s="211" t="s">
        <v>471</v>
      </c>
      <c r="F224" s="212" t="s">
        <v>472</v>
      </c>
      <c r="G224" s="213" t="s">
        <v>213</v>
      </c>
      <c r="H224" s="214">
        <v>1</v>
      </c>
      <c r="I224" s="215"/>
      <c r="J224" s="214">
        <f t="shared" si="0"/>
        <v>0</v>
      </c>
      <c r="K224" s="212" t="s">
        <v>129</v>
      </c>
      <c r="L224" s="216"/>
      <c r="M224" s="217" t="s">
        <v>1</v>
      </c>
      <c r="N224" s="218" t="s">
        <v>41</v>
      </c>
      <c r="O224" s="71"/>
      <c r="P224" s="194">
        <f t="shared" si="1"/>
        <v>0</v>
      </c>
      <c r="Q224" s="194">
        <v>0.18099999999999999</v>
      </c>
      <c r="R224" s="194">
        <f t="shared" si="2"/>
        <v>0.18099999999999999</v>
      </c>
      <c r="S224" s="194">
        <v>0</v>
      </c>
      <c r="T224" s="195">
        <f t="shared" si="3"/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6" t="s">
        <v>163</v>
      </c>
      <c r="AT224" s="196" t="s">
        <v>164</v>
      </c>
      <c r="AU224" s="196" t="s">
        <v>85</v>
      </c>
      <c r="AY224" s="17" t="s">
        <v>123</v>
      </c>
      <c r="BE224" s="197">
        <f t="shared" si="4"/>
        <v>0</v>
      </c>
      <c r="BF224" s="197">
        <f t="shared" si="5"/>
        <v>0</v>
      </c>
      <c r="BG224" s="197">
        <f t="shared" si="6"/>
        <v>0</v>
      </c>
      <c r="BH224" s="197">
        <f t="shared" si="7"/>
        <v>0</v>
      </c>
      <c r="BI224" s="197">
        <f t="shared" si="8"/>
        <v>0</v>
      </c>
      <c r="BJ224" s="17" t="s">
        <v>8</v>
      </c>
      <c r="BK224" s="197">
        <f t="shared" si="9"/>
        <v>0</v>
      </c>
      <c r="BL224" s="17" t="s">
        <v>130</v>
      </c>
      <c r="BM224" s="196" t="s">
        <v>473</v>
      </c>
    </row>
    <row r="225" spans="1:65" s="2" customFormat="1" ht="24.2" customHeight="1">
      <c r="A225" s="34"/>
      <c r="B225" s="35"/>
      <c r="C225" s="186" t="s">
        <v>474</v>
      </c>
      <c r="D225" s="186" t="s">
        <v>125</v>
      </c>
      <c r="E225" s="187" t="s">
        <v>475</v>
      </c>
      <c r="F225" s="188" t="s">
        <v>476</v>
      </c>
      <c r="G225" s="189" t="s">
        <v>128</v>
      </c>
      <c r="H225" s="190">
        <v>3</v>
      </c>
      <c r="I225" s="191"/>
      <c r="J225" s="190">
        <f t="shared" si="0"/>
        <v>0</v>
      </c>
      <c r="K225" s="188" t="s">
        <v>129</v>
      </c>
      <c r="L225" s="39"/>
      <c r="M225" s="192" t="s">
        <v>1</v>
      </c>
      <c r="N225" s="193" t="s">
        <v>41</v>
      </c>
      <c r="O225" s="71"/>
      <c r="P225" s="194">
        <f t="shared" si="1"/>
        <v>0</v>
      </c>
      <c r="Q225" s="194">
        <v>0</v>
      </c>
      <c r="R225" s="194">
        <f t="shared" si="2"/>
        <v>0</v>
      </c>
      <c r="S225" s="194">
        <v>1.76</v>
      </c>
      <c r="T225" s="195">
        <f t="shared" si="3"/>
        <v>5.28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6" t="s">
        <v>130</v>
      </c>
      <c r="AT225" s="196" t="s">
        <v>125</v>
      </c>
      <c r="AU225" s="196" t="s">
        <v>85</v>
      </c>
      <c r="AY225" s="17" t="s">
        <v>123</v>
      </c>
      <c r="BE225" s="197">
        <f t="shared" si="4"/>
        <v>0</v>
      </c>
      <c r="BF225" s="197">
        <f t="shared" si="5"/>
        <v>0</v>
      </c>
      <c r="BG225" s="197">
        <f t="shared" si="6"/>
        <v>0</v>
      </c>
      <c r="BH225" s="197">
        <f t="shared" si="7"/>
        <v>0</v>
      </c>
      <c r="BI225" s="197">
        <f t="shared" si="8"/>
        <v>0</v>
      </c>
      <c r="BJ225" s="17" t="s">
        <v>8</v>
      </c>
      <c r="BK225" s="197">
        <f t="shared" si="9"/>
        <v>0</v>
      </c>
      <c r="BL225" s="17" t="s">
        <v>130</v>
      </c>
      <c r="BM225" s="196" t="s">
        <v>477</v>
      </c>
    </row>
    <row r="226" spans="1:65" s="13" customFormat="1" ht="11.25">
      <c r="B226" s="198"/>
      <c r="C226" s="199"/>
      <c r="D226" s="200" t="s">
        <v>132</v>
      </c>
      <c r="E226" s="201" t="s">
        <v>1</v>
      </c>
      <c r="F226" s="202" t="s">
        <v>380</v>
      </c>
      <c r="G226" s="199"/>
      <c r="H226" s="203">
        <v>3</v>
      </c>
      <c r="I226" s="204"/>
      <c r="J226" s="199"/>
      <c r="K226" s="199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132</v>
      </c>
      <c r="AU226" s="209" t="s">
        <v>85</v>
      </c>
      <c r="AV226" s="13" t="s">
        <v>85</v>
      </c>
      <c r="AW226" s="13" t="s">
        <v>32</v>
      </c>
      <c r="AX226" s="13" t="s">
        <v>8</v>
      </c>
      <c r="AY226" s="209" t="s">
        <v>123</v>
      </c>
    </row>
    <row r="227" spans="1:65" s="2" customFormat="1" ht="24.2" customHeight="1">
      <c r="A227" s="34"/>
      <c r="B227" s="35"/>
      <c r="C227" s="186" t="s">
        <v>478</v>
      </c>
      <c r="D227" s="186" t="s">
        <v>125</v>
      </c>
      <c r="E227" s="187" t="s">
        <v>479</v>
      </c>
      <c r="F227" s="188" t="s">
        <v>480</v>
      </c>
      <c r="G227" s="189" t="s">
        <v>213</v>
      </c>
      <c r="H227" s="190">
        <v>1</v>
      </c>
      <c r="I227" s="191"/>
      <c r="J227" s="190">
        <f t="shared" ref="J227:J239" si="10">ROUND(I227*H227,0)</f>
        <v>0</v>
      </c>
      <c r="K227" s="188" t="s">
        <v>129</v>
      </c>
      <c r="L227" s="39"/>
      <c r="M227" s="192" t="s">
        <v>1</v>
      </c>
      <c r="N227" s="193" t="s">
        <v>41</v>
      </c>
      <c r="O227" s="71"/>
      <c r="P227" s="194">
        <f t="shared" ref="P227:P239" si="11">O227*H227</f>
        <v>0</v>
      </c>
      <c r="Q227" s="194">
        <v>0.41948000000000002</v>
      </c>
      <c r="R227" s="194">
        <f t="shared" ref="R227:R239" si="12">Q227*H227</f>
        <v>0.41948000000000002</v>
      </c>
      <c r="S227" s="194">
        <v>0</v>
      </c>
      <c r="T227" s="195">
        <f t="shared" ref="T227:T239" si="13"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6" t="s">
        <v>130</v>
      </c>
      <c r="AT227" s="196" t="s">
        <v>125</v>
      </c>
      <c r="AU227" s="196" t="s">
        <v>85</v>
      </c>
      <c r="AY227" s="17" t="s">
        <v>123</v>
      </c>
      <c r="BE227" s="197">
        <f t="shared" ref="BE227:BE239" si="14">IF(N227="základní",J227,0)</f>
        <v>0</v>
      </c>
      <c r="BF227" s="197">
        <f t="shared" ref="BF227:BF239" si="15">IF(N227="snížená",J227,0)</f>
        <v>0</v>
      </c>
      <c r="BG227" s="197">
        <f t="shared" ref="BG227:BG239" si="16">IF(N227="zákl. přenesená",J227,0)</f>
        <v>0</v>
      </c>
      <c r="BH227" s="197">
        <f t="shared" ref="BH227:BH239" si="17">IF(N227="sníž. přenesená",J227,0)</f>
        <v>0</v>
      </c>
      <c r="BI227" s="197">
        <f t="shared" ref="BI227:BI239" si="18">IF(N227="nulová",J227,0)</f>
        <v>0</v>
      </c>
      <c r="BJ227" s="17" t="s">
        <v>8</v>
      </c>
      <c r="BK227" s="197">
        <f t="shared" ref="BK227:BK239" si="19">ROUND(I227*H227,0)</f>
        <v>0</v>
      </c>
      <c r="BL227" s="17" t="s">
        <v>130</v>
      </c>
      <c r="BM227" s="196" t="s">
        <v>481</v>
      </c>
    </row>
    <row r="228" spans="1:65" s="2" customFormat="1" ht="21.75" customHeight="1">
      <c r="A228" s="34"/>
      <c r="B228" s="35"/>
      <c r="C228" s="210" t="s">
        <v>482</v>
      </c>
      <c r="D228" s="210" t="s">
        <v>164</v>
      </c>
      <c r="E228" s="211" t="s">
        <v>483</v>
      </c>
      <c r="F228" s="212" t="s">
        <v>484</v>
      </c>
      <c r="G228" s="213" t="s">
        <v>213</v>
      </c>
      <c r="H228" s="214">
        <v>1</v>
      </c>
      <c r="I228" s="215"/>
      <c r="J228" s="214">
        <f t="shared" si="10"/>
        <v>0</v>
      </c>
      <c r="K228" s="212" t="s">
        <v>129</v>
      </c>
      <c r="L228" s="216"/>
      <c r="M228" s="217" t="s">
        <v>1</v>
      </c>
      <c r="N228" s="218" t="s">
        <v>41</v>
      </c>
      <c r="O228" s="71"/>
      <c r="P228" s="194">
        <f t="shared" si="11"/>
        <v>0</v>
      </c>
      <c r="Q228" s="194">
        <v>2.1</v>
      </c>
      <c r="R228" s="194">
        <f t="shared" si="12"/>
        <v>2.1</v>
      </c>
      <c r="S228" s="194">
        <v>0</v>
      </c>
      <c r="T228" s="195">
        <f t="shared" si="1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6" t="s">
        <v>163</v>
      </c>
      <c r="AT228" s="196" t="s">
        <v>164</v>
      </c>
      <c r="AU228" s="196" t="s">
        <v>85</v>
      </c>
      <c r="AY228" s="17" t="s">
        <v>123</v>
      </c>
      <c r="BE228" s="197">
        <f t="shared" si="14"/>
        <v>0</v>
      </c>
      <c r="BF228" s="197">
        <f t="shared" si="15"/>
        <v>0</v>
      </c>
      <c r="BG228" s="197">
        <f t="shared" si="16"/>
        <v>0</v>
      </c>
      <c r="BH228" s="197">
        <f t="shared" si="17"/>
        <v>0</v>
      </c>
      <c r="BI228" s="197">
        <f t="shared" si="18"/>
        <v>0</v>
      </c>
      <c r="BJ228" s="17" t="s">
        <v>8</v>
      </c>
      <c r="BK228" s="197">
        <f t="shared" si="19"/>
        <v>0</v>
      </c>
      <c r="BL228" s="17" t="s">
        <v>130</v>
      </c>
      <c r="BM228" s="196" t="s">
        <v>485</v>
      </c>
    </row>
    <row r="229" spans="1:65" s="2" customFormat="1" ht="24.2" customHeight="1">
      <c r="A229" s="34"/>
      <c r="B229" s="35"/>
      <c r="C229" s="186" t="s">
        <v>486</v>
      </c>
      <c r="D229" s="186" t="s">
        <v>125</v>
      </c>
      <c r="E229" s="187" t="s">
        <v>487</v>
      </c>
      <c r="F229" s="188" t="s">
        <v>488</v>
      </c>
      <c r="G229" s="189" t="s">
        <v>213</v>
      </c>
      <c r="H229" s="190">
        <v>2</v>
      </c>
      <c r="I229" s="191"/>
      <c r="J229" s="190">
        <f t="shared" si="10"/>
        <v>0</v>
      </c>
      <c r="K229" s="188" t="s">
        <v>129</v>
      </c>
      <c r="L229" s="39"/>
      <c r="M229" s="192" t="s">
        <v>1</v>
      </c>
      <c r="N229" s="193" t="s">
        <v>41</v>
      </c>
      <c r="O229" s="71"/>
      <c r="P229" s="194">
        <f t="shared" si="11"/>
        <v>0</v>
      </c>
      <c r="Q229" s="194">
        <v>1.28224</v>
      </c>
      <c r="R229" s="194">
        <f t="shared" si="12"/>
        <v>2.5644800000000001</v>
      </c>
      <c r="S229" s="194">
        <v>0</v>
      </c>
      <c r="T229" s="195">
        <f t="shared" si="1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6" t="s">
        <v>130</v>
      </c>
      <c r="AT229" s="196" t="s">
        <v>125</v>
      </c>
      <c r="AU229" s="196" t="s">
        <v>85</v>
      </c>
      <c r="AY229" s="17" t="s">
        <v>123</v>
      </c>
      <c r="BE229" s="197">
        <f t="shared" si="14"/>
        <v>0</v>
      </c>
      <c r="BF229" s="197">
        <f t="shared" si="15"/>
        <v>0</v>
      </c>
      <c r="BG229" s="197">
        <f t="shared" si="16"/>
        <v>0</v>
      </c>
      <c r="BH229" s="197">
        <f t="shared" si="17"/>
        <v>0</v>
      </c>
      <c r="BI229" s="197">
        <f t="shared" si="18"/>
        <v>0</v>
      </c>
      <c r="BJ229" s="17" t="s">
        <v>8</v>
      </c>
      <c r="BK229" s="197">
        <f t="shared" si="19"/>
        <v>0</v>
      </c>
      <c r="BL229" s="17" t="s">
        <v>130</v>
      </c>
      <c r="BM229" s="196" t="s">
        <v>489</v>
      </c>
    </row>
    <row r="230" spans="1:65" s="2" customFormat="1" ht="33" customHeight="1">
      <c r="A230" s="34"/>
      <c r="B230" s="35"/>
      <c r="C230" s="210" t="s">
        <v>490</v>
      </c>
      <c r="D230" s="210" t="s">
        <v>164</v>
      </c>
      <c r="E230" s="211" t="s">
        <v>491</v>
      </c>
      <c r="F230" s="212" t="s">
        <v>492</v>
      </c>
      <c r="G230" s="213" t="s">
        <v>213</v>
      </c>
      <c r="H230" s="214">
        <v>2</v>
      </c>
      <c r="I230" s="215"/>
      <c r="J230" s="214">
        <f t="shared" si="10"/>
        <v>0</v>
      </c>
      <c r="K230" s="212" t="s">
        <v>129</v>
      </c>
      <c r="L230" s="216"/>
      <c r="M230" s="217" t="s">
        <v>1</v>
      </c>
      <c r="N230" s="218" t="s">
        <v>41</v>
      </c>
      <c r="O230" s="71"/>
      <c r="P230" s="194">
        <f t="shared" si="11"/>
        <v>0</v>
      </c>
      <c r="Q230" s="194">
        <v>6.6</v>
      </c>
      <c r="R230" s="194">
        <f t="shared" si="12"/>
        <v>13.2</v>
      </c>
      <c r="S230" s="194">
        <v>0</v>
      </c>
      <c r="T230" s="195">
        <f t="shared" si="1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6" t="s">
        <v>163</v>
      </c>
      <c r="AT230" s="196" t="s">
        <v>164</v>
      </c>
      <c r="AU230" s="196" t="s">
        <v>85</v>
      </c>
      <c r="AY230" s="17" t="s">
        <v>123</v>
      </c>
      <c r="BE230" s="197">
        <f t="shared" si="14"/>
        <v>0</v>
      </c>
      <c r="BF230" s="197">
        <f t="shared" si="15"/>
        <v>0</v>
      </c>
      <c r="BG230" s="197">
        <f t="shared" si="16"/>
        <v>0</v>
      </c>
      <c r="BH230" s="197">
        <f t="shared" si="17"/>
        <v>0</v>
      </c>
      <c r="BI230" s="197">
        <f t="shared" si="18"/>
        <v>0</v>
      </c>
      <c r="BJ230" s="17" t="s">
        <v>8</v>
      </c>
      <c r="BK230" s="197">
        <f t="shared" si="19"/>
        <v>0</v>
      </c>
      <c r="BL230" s="17" t="s">
        <v>130</v>
      </c>
      <c r="BM230" s="196" t="s">
        <v>493</v>
      </c>
    </row>
    <row r="231" spans="1:65" s="2" customFormat="1" ht="24.2" customHeight="1">
      <c r="A231" s="34"/>
      <c r="B231" s="35"/>
      <c r="C231" s="186" t="s">
        <v>494</v>
      </c>
      <c r="D231" s="186" t="s">
        <v>125</v>
      </c>
      <c r="E231" s="187" t="s">
        <v>495</v>
      </c>
      <c r="F231" s="188" t="s">
        <v>496</v>
      </c>
      <c r="G231" s="189" t="s">
        <v>213</v>
      </c>
      <c r="H231" s="190">
        <v>1</v>
      </c>
      <c r="I231" s="191"/>
      <c r="J231" s="190">
        <f t="shared" si="10"/>
        <v>0</v>
      </c>
      <c r="K231" s="188" t="s">
        <v>129</v>
      </c>
      <c r="L231" s="39"/>
      <c r="M231" s="192" t="s">
        <v>1</v>
      </c>
      <c r="N231" s="193" t="s">
        <v>41</v>
      </c>
      <c r="O231" s="71"/>
      <c r="P231" s="194">
        <f t="shared" si="11"/>
        <v>0</v>
      </c>
      <c r="Q231" s="194">
        <v>9.8899999999999995E-3</v>
      </c>
      <c r="R231" s="194">
        <f t="shared" si="12"/>
        <v>9.8899999999999995E-3</v>
      </c>
      <c r="S231" s="194">
        <v>0</v>
      </c>
      <c r="T231" s="195">
        <f t="shared" si="1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6" t="s">
        <v>130</v>
      </c>
      <c r="AT231" s="196" t="s">
        <v>125</v>
      </c>
      <c r="AU231" s="196" t="s">
        <v>85</v>
      </c>
      <c r="AY231" s="17" t="s">
        <v>123</v>
      </c>
      <c r="BE231" s="197">
        <f t="shared" si="14"/>
        <v>0</v>
      </c>
      <c r="BF231" s="197">
        <f t="shared" si="15"/>
        <v>0</v>
      </c>
      <c r="BG231" s="197">
        <f t="shared" si="16"/>
        <v>0</v>
      </c>
      <c r="BH231" s="197">
        <f t="shared" si="17"/>
        <v>0</v>
      </c>
      <c r="BI231" s="197">
        <f t="shared" si="18"/>
        <v>0</v>
      </c>
      <c r="BJ231" s="17" t="s">
        <v>8</v>
      </c>
      <c r="BK231" s="197">
        <f t="shared" si="19"/>
        <v>0</v>
      </c>
      <c r="BL231" s="17" t="s">
        <v>130</v>
      </c>
      <c r="BM231" s="196" t="s">
        <v>497</v>
      </c>
    </row>
    <row r="232" spans="1:65" s="2" customFormat="1" ht="16.5" customHeight="1">
      <c r="A232" s="34"/>
      <c r="B232" s="35"/>
      <c r="C232" s="210" t="s">
        <v>498</v>
      </c>
      <c r="D232" s="210" t="s">
        <v>164</v>
      </c>
      <c r="E232" s="211" t="s">
        <v>499</v>
      </c>
      <c r="F232" s="212" t="s">
        <v>500</v>
      </c>
      <c r="G232" s="213" t="s">
        <v>213</v>
      </c>
      <c r="H232" s="214">
        <v>1</v>
      </c>
      <c r="I232" s="215"/>
      <c r="J232" s="214">
        <f t="shared" si="10"/>
        <v>0</v>
      </c>
      <c r="K232" s="212" t="s">
        <v>129</v>
      </c>
      <c r="L232" s="216"/>
      <c r="M232" s="217" t="s">
        <v>1</v>
      </c>
      <c r="N232" s="218" t="s">
        <v>41</v>
      </c>
      <c r="O232" s="71"/>
      <c r="P232" s="194">
        <f t="shared" si="11"/>
        <v>0</v>
      </c>
      <c r="Q232" s="194">
        <v>0.26200000000000001</v>
      </c>
      <c r="R232" s="194">
        <f t="shared" si="12"/>
        <v>0.26200000000000001</v>
      </c>
      <c r="S232" s="194">
        <v>0</v>
      </c>
      <c r="T232" s="195">
        <f t="shared" si="1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6" t="s">
        <v>163</v>
      </c>
      <c r="AT232" s="196" t="s">
        <v>164</v>
      </c>
      <c r="AU232" s="196" t="s">
        <v>85</v>
      </c>
      <c r="AY232" s="17" t="s">
        <v>123</v>
      </c>
      <c r="BE232" s="197">
        <f t="shared" si="14"/>
        <v>0</v>
      </c>
      <c r="BF232" s="197">
        <f t="shared" si="15"/>
        <v>0</v>
      </c>
      <c r="BG232" s="197">
        <f t="shared" si="16"/>
        <v>0</v>
      </c>
      <c r="BH232" s="197">
        <f t="shared" si="17"/>
        <v>0</v>
      </c>
      <c r="BI232" s="197">
        <f t="shared" si="18"/>
        <v>0</v>
      </c>
      <c r="BJ232" s="17" t="s">
        <v>8</v>
      </c>
      <c r="BK232" s="197">
        <f t="shared" si="19"/>
        <v>0</v>
      </c>
      <c r="BL232" s="17" t="s">
        <v>130</v>
      </c>
      <c r="BM232" s="196" t="s">
        <v>501</v>
      </c>
    </row>
    <row r="233" spans="1:65" s="2" customFormat="1" ht="24.2" customHeight="1">
      <c r="A233" s="34"/>
      <c r="B233" s="35"/>
      <c r="C233" s="186" t="s">
        <v>502</v>
      </c>
      <c r="D233" s="186" t="s">
        <v>125</v>
      </c>
      <c r="E233" s="187" t="s">
        <v>503</v>
      </c>
      <c r="F233" s="188" t="s">
        <v>504</v>
      </c>
      <c r="G233" s="189" t="s">
        <v>213</v>
      </c>
      <c r="H233" s="190">
        <v>3</v>
      </c>
      <c r="I233" s="191"/>
      <c r="J233" s="190">
        <f t="shared" si="10"/>
        <v>0</v>
      </c>
      <c r="K233" s="188" t="s">
        <v>129</v>
      </c>
      <c r="L233" s="39"/>
      <c r="M233" s="192" t="s">
        <v>1</v>
      </c>
      <c r="N233" s="193" t="s">
        <v>41</v>
      </c>
      <c r="O233" s="71"/>
      <c r="P233" s="194">
        <f t="shared" si="11"/>
        <v>0</v>
      </c>
      <c r="Q233" s="194">
        <v>1.218E-2</v>
      </c>
      <c r="R233" s="194">
        <f t="shared" si="12"/>
        <v>3.6540000000000003E-2</v>
      </c>
      <c r="S233" s="194">
        <v>0</v>
      </c>
      <c r="T233" s="195">
        <f t="shared" si="1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6" t="s">
        <v>130</v>
      </c>
      <c r="AT233" s="196" t="s">
        <v>125</v>
      </c>
      <c r="AU233" s="196" t="s">
        <v>85</v>
      </c>
      <c r="AY233" s="17" t="s">
        <v>123</v>
      </c>
      <c r="BE233" s="197">
        <f t="shared" si="14"/>
        <v>0</v>
      </c>
      <c r="BF233" s="197">
        <f t="shared" si="15"/>
        <v>0</v>
      </c>
      <c r="BG233" s="197">
        <f t="shared" si="16"/>
        <v>0</v>
      </c>
      <c r="BH233" s="197">
        <f t="shared" si="17"/>
        <v>0</v>
      </c>
      <c r="BI233" s="197">
        <f t="shared" si="18"/>
        <v>0</v>
      </c>
      <c r="BJ233" s="17" t="s">
        <v>8</v>
      </c>
      <c r="BK233" s="197">
        <f t="shared" si="19"/>
        <v>0</v>
      </c>
      <c r="BL233" s="17" t="s">
        <v>130</v>
      </c>
      <c r="BM233" s="196" t="s">
        <v>505</v>
      </c>
    </row>
    <row r="234" spans="1:65" s="2" customFormat="1" ht="24.2" customHeight="1">
      <c r="A234" s="34"/>
      <c r="B234" s="35"/>
      <c r="C234" s="210" t="s">
        <v>506</v>
      </c>
      <c r="D234" s="210" t="s">
        <v>164</v>
      </c>
      <c r="E234" s="211" t="s">
        <v>507</v>
      </c>
      <c r="F234" s="212" t="s">
        <v>508</v>
      </c>
      <c r="G234" s="213" t="s">
        <v>213</v>
      </c>
      <c r="H234" s="214">
        <v>2</v>
      </c>
      <c r="I234" s="215"/>
      <c r="J234" s="214">
        <f t="shared" si="10"/>
        <v>0</v>
      </c>
      <c r="K234" s="212" t="s">
        <v>129</v>
      </c>
      <c r="L234" s="216"/>
      <c r="M234" s="217" t="s">
        <v>1</v>
      </c>
      <c r="N234" s="218" t="s">
        <v>41</v>
      </c>
      <c r="O234" s="71"/>
      <c r="P234" s="194">
        <f t="shared" si="11"/>
        <v>0</v>
      </c>
      <c r="Q234" s="194">
        <v>0.58499999999999996</v>
      </c>
      <c r="R234" s="194">
        <f t="shared" si="12"/>
        <v>1.17</v>
      </c>
      <c r="S234" s="194">
        <v>0</v>
      </c>
      <c r="T234" s="195">
        <f t="shared" si="1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6" t="s">
        <v>163</v>
      </c>
      <c r="AT234" s="196" t="s">
        <v>164</v>
      </c>
      <c r="AU234" s="196" t="s">
        <v>85</v>
      </c>
      <c r="AY234" s="17" t="s">
        <v>123</v>
      </c>
      <c r="BE234" s="197">
        <f t="shared" si="14"/>
        <v>0</v>
      </c>
      <c r="BF234" s="197">
        <f t="shared" si="15"/>
        <v>0</v>
      </c>
      <c r="BG234" s="197">
        <f t="shared" si="16"/>
        <v>0</v>
      </c>
      <c r="BH234" s="197">
        <f t="shared" si="17"/>
        <v>0</v>
      </c>
      <c r="BI234" s="197">
        <f t="shared" si="18"/>
        <v>0</v>
      </c>
      <c r="BJ234" s="17" t="s">
        <v>8</v>
      </c>
      <c r="BK234" s="197">
        <f t="shared" si="19"/>
        <v>0</v>
      </c>
      <c r="BL234" s="17" t="s">
        <v>130</v>
      </c>
      <c r="BM234" s="196" t="s">
        <v>509</v>
      </c>
    </row>
    <row r="235" spans="1:65" s="2" customFormat="1" ht="24.2" customHeight="1">
      <c r="A235" s="34"/>
      <c r="B235" s="35"/>
      <c r="C235" s="186" t="s">
        <v>510</v>
      </c>
      <c r="D235" s="186" t="s">
        <v>125</v>
      </c>
      <c r="E235" s="187" t="s">
        <v>511</v>
      </c>
      <c r="F235" s="188" t="s">
        <v>512</v>
      </c>
      <c r="G235" s="189" t="s">
        <v>213</v>
      </c>
      <c r="H235" s="190">
        <v>4</v>
      </c>
      <c r="I235" s="191"/>
      <c r="J235" s="190">
        <f t="shared" si="10"/>
        <v>0</v>
      </c>
      <c r="K235" s="188" t="s">
        <v>129</v>
      </c>
      <c r="L235" s="39"/>
      <c r="M235" s="192" t="s">
        <v>1</v>
      </c>
      <c r="N235" s="193" t="s">
        <v>41</v>
      </c>
      <c r="O235" s="71"/>
      <c r="P235" s="194">
        <f t="shared" si="11"/>
        <v>0</v>
      </c>
      <c r="Q235" s="194">
        <v>9.8899999999999995E-3</v>
      </c>
      <c r="R235" s="194">
        <f t="shared" si="12"/>
        <v>3.9559999999999998E-2</v>
      </c>
      <c r="S235" s="194">
        <v>0</v>
      </c>
      <c r="T235" s="195">
        <f t="shared" si="1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6" t="s">
        <v>130</v>
      </c>
      <c r="AT235" s="196" t="s">
        <v>125</v>
      </c>
      <c r="AU235" s="196" t="s">
        <v>85</v>
      </c>
      <c r="AY235" s="17" t="s">
        <v>123</v>
      </c>
      <c r="BE235" s="197">
        <f t="shared" si="14"/>
        <v>0</v>
      </c>
      <c r="BF235" s="197">
        <f t="shared" si="15"/>
        <v>0</v>
      </c>
      <c r="BG235" s="197">
        <f t="shared" si="16"/>
        <v>0</v>
      </c>
      <c r="BH235" s="197">
        <f t="shared" si="17"/>
        <v>0</v>
      </c>
      <c r="BI235" s="197">
        <f t="shared" si="18"/>
        <v>0</v>
      </c>
      <c r="BJ235" s="17" t="s">
        <v>8</v>
      </c>
      <c r="BK235" s="197">
        <f t="shared" si="19"/>
        <v>0</v>
      </c>
      <c r="BL235" s="17" t="s">
        <v>130</v>
      </c>
      <c r="BM235" s="196" t="s">
        <v>513</v>
      </c>
    </row>
    <row r="236" spans="1:65" s="2" customFormat="1" ht="24.2" customHeight="1">
      <c r="A236" s="34"/>
      <c r="B236" s="35"/>
      <c r="C236" s="210" t="s">
        <v>514</v>
      </c>
      <c r="D236" s="210" t="s">
        <v>164</v>
      </c>
      <c r="E236" s="211" t="s">
        <v>515</v>
      </c>
      <c r="F236" s="212" t="s">
        <v>516</v>
      </c>
      <c r="G236" s="213" t="s">
        <v>213</v>
      </c>
      <c r="H236" s="214">
        <v>4</v>
      </c>
      <c r="I236" s="215"/>
      <c r="J236" s="214">
        <f t="shared" si="10"/>
        <v>0</v>
      </c>
      <c r="K236" s="212" t="s">
        <v>129</v>
      </c>
      <c r="L236" s="216"/>
      <c r="M236" s="217" t="s">
        <v>1</v>
      </c>
      <c r="N236" s="218" t="s">
        <v>41</v>
      </c>
      <c r="O236" s="71"/>
      <c r="P236" s="194">
        <f t="shared" si="11"/>
        <v>0</v>
      </c>
      <c r="Q236" s="194">
        <v>0.44900000000000001</v>
      </c>
      <c r="R236" s="194">
        <f t="shared" si="12"/>
        <v>1.796</v>
      </c>
      <c r="S236" s="194">
        <v>0</v>
      </c>
      <c r="T236" s="195">
        <f t="shared" si="1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6" t="s">
        <v>163</v>
      </c>
      <c r="AT236" s="196" t="s">
        <v>164</v>
      </c>
      <c r="AU236" s="196" t="s">
        <v>85</v>
      </c>
      <c r="AY236" s="17" t="s">
        <v>123</v>
      </c>
      <c r="BE236" s="197">
        <f t="shared" si="14"/>
        <v>0</v>
      </c>
      <c r="BF236" s="197">
        <f t="shared" si="15"/>
        <v>0</v>
      </c>
      <c r="BG236" s="197">
        <f t="shared" si="16"/>
        <v>0</v>
      </c>
      <c r="BH236" s="197">
        <f t="shared" si="17"/>
        <v>0</v>
      </c>
      <c r="BI236" s="197">
        <f t="shared" si="18"/>
        <v>0</v>
      </c>
      <c r="BJ236" s="17" t="s">
        <v>8</v>
      </c>
      <c r="BK236" s="197">
        <f t="shared" si="19"/>
        <v>0</v>
      </c>
      <c r="BL236" s="17" t="s">
        <v>130</v>
      </c>
      <c r="BM236" s="196" t="s">
        <v>517</v>
      </c>
    </row>
    <row r="237" spans="1:65" s="2" customFormat="1" ht="21.75" customHeight="1">
      <c r="A237" s="34"/>
      <c r="B237" s="35"/>
      <c r="C237" s="186" t="s">
        <v>518</v>
      </c>
      <c r="D237" s="186" t="s">
        <v>125</v>
      </c>
      <c r="E237" s="187" t="s">
        <v>519</v>
      </c>
      <c r="F237" s="188" t="s">
        <v>520</v>
      </c>
      <c r="G237" s="189" t="s">
        <v>213</v>
      </c>
      <c r="H237" s="190">
        <v>3</v>
      </c>
      <c r="I237" s="191"/>
      <c r="J237" s="190">
        <f t="shared" si="10"/>
        <v>0</v>
      </c>
      <c r="K237" s="188" t="s">
        <v>129</v>
      </c>
      <c r="L237" s="39"/>
      <c r="M237" s="192" t="s">
        <v>1</v>
      </c>
      <c r="N237" s="193" t="s">
        <v>41</v>
      </c>
      <c r="O237" s="71"/>
      <c r="P237" s="194">
        <f t="shared" si="11"/>
        <v>0</v>
      </c>
      <c r="Q237" s="194">
        <v>1.17E-2</v>
      </c>
      <c r="R237" s="194">
        <f t="shared" si="12"/>
        <v>3.5099999999999999E-2</v>
      </c>
      <c r="S237" s="194">
        <v>0</v>
      </c>
      <c r="T237" s="195">
        <f t="shared" si="13"/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6" t="s">
        <v>130</v>
      </c>
      <c r="AT237" s="196" t="s">
        <v>125</v>
      </c>
      <c r="AU237" s="196" t="s">
        <v>85</v>
      </c>
      <c r="AY237" s="17" t="s">
        <v>123</v>
      </c>
      <c r="BE237" s="197">
        <f t="shared" si="14"/>
        <v>0</v>
      </c>
      <c r="BF237" s="197">
        <f t="shared" si="15"/>
        <v>0</v>
      </c>
      <c r="BG237" s="197">
        <f t="shared" si="16"/>
        <v>0</v>
      </c>
      <c r="BH237" s="197">
        <f t="shared" si="17"/>
        <v>0</v>
      </c>
      <c r="BI237" s="197">
        <f t="shared" si="18"/>
        <v>0</v>
      </c>
      <c r="BJ237" s="17" t="s">
        <v>8</v>
      </c>
      <c r="BK237" s="197">
        <f t="shared" si="19"/>
        <v>0</v>
      </c>
      <c r="BL237" s="17" t="s">
        <v>130</v>
      </c>
      <c r="BM237" s="196" t="s">
        <v>521</v>
      </c>
    </row>
    <row r="238" spans="1:65" s="2" customFormat="1" ht="24.2" customHeight="1">
      <c r="A238" s="34"/>
      <c r="B238" s="35"/>
      <c r="C238" s="210" t="s">
        <v>522</v>
      </c>
      <c r="D238" s="210" t="s">
        <v>164</v>
      </c>
      <c r="E238" s="211" t="s">
        <v>523</v>
      </c>
      <c r="F238" s="212" t="s">
        <v>524</v>
      </c>
      <c r="G238" s="213" t="s">
        <v>213</v>
      </c>
      <c r="H238" s="214">
        <v>3</v>
      </c>
      <c r="I238" s="215"/>
      <c r="J238" s="214">
        <f t="shared" si="10"/>
        <v>0</v>
      </c>
      <c r="K238" s="212" t="s">
        <v>129</v>
      </c>
      <c r="L238" s="216"/>
      <c r="M238" s="217" t="s">
        <v>1</v>
      </c>
      <c r="N238" s="218" t="s">
        <v>41</v>
      </c>
      <c r="O238" s="71"/>
      <c r="P238" s="194">
        <f t="shared" si="11"/>
        <v>0</v>
      </c>
      <c r="Q238" s="194">
        <v>5.4600000000000003E-2</v>
      </c>
      <c r="R238" s="194">
        <f t="shared" si="12"/>
        <v>0.1638</v>
      </c>
      <c r="S238" s="194">
        <v>0</v>
      </c>
      <c r="T238" s="195">
        <f t="shared" si="13"/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6" t="s">
        <v>163</v>
      </c>
      <c r="AT238" s="196" t="s">
        <v>164</v>
      </c>
      <c r="AU238" s="196" t="s">
        <v>85</v>
      </c>
      <c r="AY238" s="17" t="s">
        <v>123</v>
      </c>
      <c r="BE238" s="197">
        <f t="shared" si="14"/>
        <v>0</v>
      </c>
      <c r="BF238" s="197">
        <f t="shared" si="15"/>
        <v>0</v>
      </c>
      <c r="BG238" s="197">
        <f t="shared" si="16"/>
        <v>0</v>
      </c>
      <c r="BH238" s="197">
        <f t="shared" si="17"/>
        <v>0</v>
      </c>
      <c r="BI238" s="197">
        <f t="shared" si="18"/>
        <v>0</v>
      </c>
      <c r="BJ238" s="17" t="s">
        <v>8</v>
      </c>
      <c r="BK238" s="197">
        <f t="shared" si="19"/>
        <v>0</v>
      </c>
      <c r="BL238" s="17" t="s">
        <v>130</v>
      </c>
      <c r="BM238" s="196" t="s">
        <v>525</v>
      </c>
    </row>
    <row r="239" spans="1:65" s="2" customFormat="1" ht="24.2" customHeight="1">
      <c r="A239" s="34"/>
      <c r="B239" s="35"/>
      <c r="C239" s="186" t="s">
        <v>526</v>
      </c>
      <c r="D239" s="186" t="s">
        <v>125</v>
      </c>
      <c r="E239" s="187" t="s">
        <v>275</v>
      </c>
      <c r="F239" s="188" t="s">
        <v>276</v>
      </c>
      <c r="G239" s="189" t="s">
        <v>186</v>
      </c>
      <c r="H239" s="190">
        <v>124.5</v>
      </c>
      <c r="I239" s="191"/>
      <c r="J239" s="190">
        <f t="shared" si="10"/>
        <v>0</v>
      </c>
      <c r="K239" s="188" t="s">
        <v>129</v>
      </c>
      <c r="L239" s="39"/>
      <c r="M239" s="192" t="s">
        <v>1</v>
      </c>
      <c r="N239" s="193" t="s">
        <v>41</v>
      </c>
      <c r="O239" s="71"/>
      <c r="P239" s="194">
        <f t="shared" si="11"/>
        <v>0</v>
      </c>
      <c r="Q239" s="194">
        <v>1.26E-4</v>
      </c>
      <c r="R239" s="194">
        <f t="shared" si="12"/>
        <v>1.5687E-2</v>
      </c>
      <c r="S239" s="194">
        <v>0</v>
      </c>
      <c r="T239" s="195">
        <f t="shared" si="13"/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6" t="s">
        <v>130</v>
      </c>
      <c r="AT239" s="196" t="s">
        <v>125</v>
      </c>
      <c r="AU239" s="196" t="s">
        <v>85</v>
      </c>
      <c r="AY239" s="17" t="s">
        <v>123</v>
      </c>
      <c r="BE239" s="197">
        <f t="shared" si="14"/>
        <v>0</v>
      </c>
      <c r="BF239" s="197">
        <f t="shared" si="15"/>
        <v>0</v>
      </c>
      <c r="BG239" s="197">
        <f t="shared" si="16"/>
        <v>0</v>
      </c>
      <c r="BH239" s="197">
        <f t="shared" si="17"/>
        <v>0</v>
      </c>
      <c r="BI239" s="197">
        <f t="shared" si="18"/>
        <v>0</v>
      </c>
      <c r="BJ239" s="17" t="s">
        <v>8</v>
      </c>
      <c r="BK239" s="197">
        <f t="shared" si="19"/>
        <v>0</v>
      </c>
      <c r="BL239" s="17" t="s">
        <v>130</v>
      </c>
      <c r="BM239" s="196" t="s">
        <v>527</v>
      </c>
    </row>
    <row r="240" spans="1:65" s="13" customFormat="1" ht="11.25">
      <c r="B240" s="198"/>
      <c r="C240" s="199"/>
      <c r="D240" s="200" t="s">
        <v>132</v>
      </c>
      <c r="E240" s="201" t="s">
        <v>1</v>
      </c>
      <c r="F240" s="202" t="s">
        <v>278</v>
      </c>
      <c r="G240" s="199"/>
      <c r="H240" s="203">
        <v>124.5</v>
      </c>
      <c r="I240" s="204"/>
      <c r="J240" s="199"/>
      <c r="K240" s="199"/>
      <c r="L240" s="205"/>
      <c r="M240" s="206"/>
      <c r="N240" s="207"/>
      <c r="O240" s="207"/>
      <c r="P240" s="207"/>
      <c r="Q240" s="207"/>
      <c r="R240" s="207"/>
      <c r="S240" s="207"/>
      <c r="T240" s="208"/>
      <c r="AT240" s="209" t="s">
        <v>132</v>
      </c>
      <c r="AU240" s="209" t="s">
        <v>85</v>
      </c>
      <c r="AV240" s="13" t="s">
        <v>85</v>
      </c>
      <c r="AW240" s="13" t="s">
        <v>32</v>
      </c>
      <c r="AX240" s="13" t="s">
        <v>8</v>
      </c>
      <c r="AY240" s="209" t="s">
        <v>123</v>
      </c>
    </row>
    <row r="241" spans="1:65" s="12" customFormat="1" ht="22.9" customHeight="1">
      <c r="B241" s="170"/>
      <c r="C241" s="171"/>
      <c r="D241" s="172" t="s">
        <v>75</v>
      </c>
      <c r="E241" s="184" t="s">
        <v>169</v>
      </c>
      <c r="F241" s="184" t="s">
        <v>528</v>
      </c>
      <c r="G241" s="171"/>
      <c r="H241" s="171"/>
      <c r="I241" s="174"/>
      <c r="J241" s="185">
        <f>BK241</f>
        <v>0</v>
      </c>
      <c r="K241" s="171"/>
      <c r="L241" s="176"/>
      <c r="M241" s="177"/>
      <c r="N241" s="178"/>
      <c r="O241" s="178"/>
      <c r="P241" s="179">
        <f>SUM(P242:P247)</f>
        <v>0</v>
      </c>
      <c r="Q241" s="178"/>
      <c r="R241" s="179">
        <f>SUM(R242:R247)</f>
        <v>3.83541E-3</v>
      </c>
      <c r="S241" s="178"/>
      <c r="T241" s="180">
        <f>SUM(T242:T247)</f>
        <v>19.96</v>
      </c>
      <c r="AR241" s="181" t="s">
        <v>8</v>
      </c>
      <c r="AT241" s="182" t="s">
        <v>75</v>
      </c>
      <c r="AU241" s="182" t="s">
        <v>8</v>
      </c>
      <c r="AY241" s="181" t="s">
        <v>123</v>
      </c>
      <c r="BK241" s="183">
        <f>SUM(BK242:BK247)</f>
        <v>0</v>
      </c>
    </row>
    <row r="242" spans="1:65" s="2" customFormat="1" ht="24.2" customHeight="1">
      <c r="A242" s="34"/>
      <c r="B242" s="35"/>
      <c r="C242" s="186" t="s">
        <v>529</v>
      </c>
      <c r="D242" s="186" t="s">
        <v>125</v>
      </c>
      <c r="E242" s="187" t="s">
        <v>530</v>
      </c>
      <c r="F242" s="188" t="s">
        <v>531</v>
      </c>
      <c r="G242" s="189" t="s">
        <v>186</v>
      </c>
      <c r="H242" s="190">
        <v>118</v>
      </c>
      <c r="I242" s="191"/>
      <c r="J242" s="190">
        <f>ROUND(I242*H242,0)</f>
        <v>0</v>
      </c>
      <c r="K242" s="188" t="s">
        <v>129</v>
      </c>
      <c r="L242" s="39"/>
      <c r="M242" s="192" t="s">
        <v>1</v>
      </c>
      <c r="N242" s="193" t="s">
        <v>41</v>
      </c>
      <c r="O242" s="71"/>
      <c r="P242" s="194">
        <f>O242*H242</f>
        <v>0</v>
      </c>
      <c r="Q242" s="194">
        <v>1.995E-6</v>
      </c>
      <c r="R242" s="194">
        <f>Q242*H242</f>
        <v>2.3541E-4</v>
      </c>
      <c r="S242" s="194">
        <v>0</v>
      </c>
      <c r="T242" s="195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6" t="s">
        <v>130</v>
      </c>
      <c r="AT242" s="196" t="s">
        <v>125</v>
      </c>
      <c r="AU242" s="196" t="s">
        <v>85</v>
      </c>
      <c r="AY242" s="17" t="s">
        <v>123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7" t="s">
        <v>8</v>
      </c>
      <c r="BK242" s="197">
        <f>ROUND(I242*H242,0)</f>
        <v>0</v>
      </c>
      <c r="BL242" s="17" t="s">
        <v>130</v>
      </c>
      <c r="BM242" s="196" t="s">
        <v>532</v>
      </c>
    </row>
    <row r="243" spans="1:65" s="13" customFormat="1" ht="11.25">
      <c r="B243" s="198"/>
      <c r="C243" s="199"/>
      <c r="D243" s="200" t="s">
        <v>132</v>
      </c>
      <c r="E243" s="201" t="s">
        <v>1</v>
      </c>
      <c r="F243" s="202" t="s">
        <v>533</v>
      </c>
      <c r="G243" s="199"/>
      <c r="H243" s="203">
        <v>118</v>
      </c>
      <c r="I243" s="204"/>
      <c r="J243" s="199"/>
      <c r="K243" s="199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132</v>
      </c>
      <c r="AU243" s="209" t="s">
        <v>85</v>
      </c>
      <c r="AV243" s="13" t="s">
        <v>85</v>
      </c>
      <c r="AW243" s="13" t="s">
        <v>32</v>
      </c>
      <c r="AX243" s="13" t="s">
        <v>8</v>
      </c>
      <c r="AY243" s="209" t="s">
        <v>123</v>
      </c>
    </row>
    <row r="244" spans="1:65" s="2" customFormat="1" ht="24.2" customHeight="1">
      <c r="A244" s="34"/>
      <c r="B244" s="35"/>
      <c r="C244" s="186" t="s">
        <v>534</v>
      </c>
      <c r="D244" s="186" t="s">
        <v>125</v>
      </c>
      <c r="E244" s="187" t="s">
        <v>535</v>
      </c>
      <c r="F244" s="188" t="s">
        <v>536</v>
      </c>
      <c r="G244" s="189" t="s">
        <v>128</v>
      </c>
      <c r="H244" s="190">
        <v>7.2</v>
      </c>
      <c r="I244" s="191"/>
      <c r="J244" s="190">
        <f>ROUND(I244*H244,0)</f>
        <v>0</v>
      </c>
      <c r="K244" s="188" t="s">
        <v>129</v>
      </c>
      <c r="L244" s="39"/>
      <c r="M244" s="192" t="s">
        <v>1</v>
      </c>
      <c r="N244" s="193" t="s">
        <v>41</v>
      </c>
      <c r="O244" s="71"/>
      <c r="P244" s="194">
        <f>O244*H244</f>
        <v>0</v>
      </c>
      <c r="Q244" s="194">
        <v>0</v>
      </c>
      <c r="R244" s="194">
        <f>Q244*H244</f>
        <v>0</v>
      </c>
      <c r="S244" s="194">
        <v>2.75</v>
      </c>
      <c r="T244" s="195">
        <f>S244*H244</f>
        <v>19.8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6" t="s">
        <v>130</v>
      </c>
      <c r="AT244" s="196" t="s">
        <v>125</v>
      </c>
      <c r="AU244" s="196" t="s">
        <v>85</v>
      </c>
      <c r="AY244" s="17" t="s">
        <v>123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7" t="s">
        <v>8</v>
      </c>
      <c r="BK244" s="197">
        <f>ROUND(I244*H244,0)</f>
        <v>0</v>
      </c>
      <c r="BL244" s="17" t="s">
        <v>130</v>
      </c>
      <c r="BM244" s="196" t="s">
        <v>537</v>
      </c>
    </row>
    <row r="245" spans="1:65" s="13" customFormat="1" ht="11.25">
      <c r="B245" s="198"/>
      <c r="C245" s="199"/>
      <c r="D245" s="200" t="s">
        <v>132</v>
      </c>
      <c r="E245" s="201" t="s">
        <v>1</v>
      </c>
      <c r="F245" s="202" t="s">
        <v>538</v>
      </c>
      <c r="G245" s="199"/>
      <c r="H245" s="203">
        <v>7.2</v>
      </c>
      <c r="I245" s="204"/>
      <c r="J245" s="199"/>
      <c r="K245" s="199"/>
      <c r="L245" s="205"/>
      <c r="M245" s="206"/>
      <c r="N245" s="207"/>
      <c r="O245" s="207"/>
      <c r="P245" s="207"/>
      <c r="Q245" s="207"/>
      <c r="R245" s="207"/>
      <c r="S245" s="207"/>
      <c r="T245" s="208"/>
      <c r="AT245" s="209" t="s">
        <v>132</v>
      </c>
      <c r="AU245" s="209" t="s">
        <v>85</v>
      </c>
      <c r="AV245" s="13" t="s">
        <v>85</v>
      </c>
      <c r="AW245" s="13" t="s">
        <v>32</v>
      </c>
      <c r="AX245" s="13" t="s">
        <v>8</v>
      </c>
      <c r="AY245" s="209" t="s">
        <v>123</v>
      </c>
    </row>
    <row r="246" spans="1:65" s="2" customFormat="1" ht="24.2" customHeight="1">
      <c r="A246" s="34"/>
      <c r="B246" s="35"/>
      <c r="C246" s="186" t="s">
        <v>539</v>
      </c>
      <c r="D246" s="186" t="s">
        <v>125</v>
      </c>
      <c r="E246" s="187" t="s">
        <v>540</v>
      </c>
      <c r="F246" s="188" t="s">
        <v>541</v>
      </c>
      <c r="G246" s="189" t="s">
        <v>186</v>
      </c>
      <c r="H246" s="190">
        <v>1</v>
      </c>
      <c r="I246" s="191"/>
      <c r="J246" s="190">
        <f>ROUND(I246*H246,0)</f>
        <v>0</v>
      </c>
      <c r="K246" s="188" t="s">
        <v>129</v>
      </c>
      <c r="L246" s="39"/>
      <c r="M246" s="192" t="s">
        <v>1</v>
      </c>
      <c r="N246" s="193" t="s">
        <v>41</v>
      </c>
      <c r="O246" s="71"/>
      <c r="P246" s="194">
        <f>O246*H246</f>
        <v>0</v>
      </c>
      <c r="Q246" s="194">
        <v>3.5999999999999999E-3</v>
      </c>
      <c r="R246" s="194">
        <f>Q246*H246</f>
        <v>3.5999999999999999E-3</v>
      </c>
      <c r="S246" s="194">
        <v>0.16</v>
      </c>
      <c r="T246" s="195">
        <f>S246*H246</f>
        <v>0.16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6" t="s">
        <v>130</v>
      </c>
      <c r="AT246" s="196" t="s">
        <v>125</v>
      </c>
      <c r="AU246" s="196" t="s">
        <v>85</v>
      </c>
      <c r="AY246" s="17" t="s">
        <v>123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7" t="s">
        <v>8</v>
      </c>
      <c r="BK246" s="197">
        <f>ROUND(I246*H246,0)</f>
        <v>0</v>
      </c>
      <c r="BL246" s="17" t="s">
        <v>130</v>
      </c>
      <c r="BM246" s="196" t="s">
        <v>542</v>
      </c>
    </row>
    <row r="247" spans="1:65" s="13" customFormat="1" ht="11.25">
      <c r="B247" s="198"/>
      <c r="C247" s="199"/>
      <c r="D247" s="200" t="s">
        <v>132</v>
      </c>
      <c r="E247" s="201" t="s">
        <v>1</v>
      </c>
      <c r="F247" s="202" t="s">
        <v>543</v>
      </c>
      <c r="G247" s="199"/>
      <c r="H247" s="203">
        <v>1</v>
      </c>
      <c r="I247" s="204"/>
      <c r="J247" s="199"/>
      <c r="K247" s="199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132</v>
      </c>
      <c r="AU247" s="209" t="s">
        <v>85</v>
      </c>
      <c r="AV247" s="13" t="s">
        <v>85</v>
      </c>
      <c r="AW247" s="13" t="s">
        <v>32</v>
      </c>
      <c r="AX247" s="13" t="s">
        <v>8</v>
      </c>
      <c r="AY247" s="209" t="s">
        <v>123</v>
      </c>
    </row>
    <row r="248" spans="1:65" s="12" customFormat="1" ht="22.9" customHeight="1">
      <c r="B248" s="170"/>
      <c r="C248" s="171"/>
      <c r="D248" s="172" t="s">
        <v>75</v>
      </c>
      <c r="E248" s="184" t="s">
        <v>544</v>
      </c>
      <c r="F248" s="184" t="s">
        <v>545</v>
      </c>
      <c r="G248" s="171"/>
      <c r="H248" s="171"/>
      <c r="I248" s="174"/>
      <c r="J248" s="185">
        <f>BK248</f>
        <v>0</v>
      </c>
      <c r="K248" s="171"/>
      <c r="L248" s="176"/>
      <c r="M248" s="177"/>
      <c r="N248" s="178"/>
      <c r="O248" s="178"/>
      <c r="P248" s="179">
        <f>SUM(P249:P256)</f>
        <v>0</v>
      </c>
      <c r="Q248" s="178"/>
      <c r="R248" s="179">
        <f>SUM(R249:R256)</f>
        <v>0</v>
      </c>
      <c r="S248" s="178"/>
      <c r="T248" s="180">
        <f>SUM(T249:T256)</f>
        <v>0</v>
      </c>
      <c r="AR248" s="181" t="s">
        <v>8</v>
      </c>
      <c r="AT248" s="182" t="s">
        <v>75</v>
      </c>
      <c r="AU248" s="182" t="s">
        <v>8</v>
      </c>
      <c r="AY248" s="181" t="s">
        <v>123</v>
      </c>
      <c r="BK248" s="183">
        <f>SUM(BK249:BK256)</f>
        <v>0</v>
      </c>
    </row>
    <row r="249" spans="1:65" s="2" customFormat="1" ht="21.75" customHeight="1">
      <c r="A249" s="34"/>
      <c r="B249" s="35"/>
      <c r="C249" s="186" t="s">
        <v>546</v>
      </c>
      <c r="D249" s="186" t="s">
        <v>125</v>
      </c>
      <c r="E249" s="187" t="s">
        <v>547</v>
      </c>
      <c r="F249" s="188" t="s">
        <v>548</v>
      </c>
      <c r="G249" s="189" t="s">
        <v>155</v>
      </c>
      <c r="H249" s="190">
        <v>564.41999999999996</v>
      </c>
      <c r="I249" s="191"/>
      <c r="J249" s="190">
        <f>ROUND(I249*H249,0)</f>
        <v>0</v>
      </c>
      <c r="K249" s="188" t="s">
        <v>129</v>
      </c>
      <c r="L249" s="39"/>
      <c r="M249" s="192" t="s">
        <v>1</v>
      </c>
      <c r="N249" s="193" t="s">
        <v>41</v>
      </c>
      <c r="O249" s="71"/>
      <c r="P249" s="194">
        <f>O249*H249</f>
        <v>0</v>
      </c>
      <c r="Q249" s="194">
        <v>0</v>
      </c>
      <c r="R249" s="194">
        <f>Q249*H249</f>
        <v>0</v>
      </c>
      <c r="S249" s="194">
        <v>0</v>
      </c>
      <c r="T249" s="19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6" t="s">
        <v>130</v>
      </c>
      <c r="AT249" s="196" t="s">
        <v>125</v>
      </c>
      <c r="AU249" s="196" t="s">
        <v>85</v>
      </c>
      <c r="AY249" s="17" t="s">
        <v>123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7" t="s">
        <v>8</v>
      </c>
      <c r="BK249" s="197">
        <f>ROUND(I249*H249,0)</f>
        <v>0</v>
      </c>
      <c r="BL249" s="17" t="s">
        <v>130</v>
      </c>
      <c r="BM249" s="196" t="s">
        <v>549</v>
      </c>
    </row>
    <row r="250" spans="1:65" s="2" customFormat="1" ht="24.2" customHeight="1">
      <c r="A250" s="34"/>
      <c r="B250" s="35"/>
      <c r="C250" s="186" t="s">
        <v>550</v>
      </c>
      <c r="D250" s="186" t="s">
        <v>125</v>
      </c>
      <c r="E250" s="187" t="s">
        <v>551</v>
      </c>
      <c r="F250" s="188" t="s">
        <v>552</v>
      </c>
      <c r="G250" s="189" t="s">
        <v>155</v>
      </c>
      <c r="H250" s="190">
        <v>5079.78</v>
      </c>
      <c r="I250" s="191"/>
      <c r="J250" s="190">
        <f>ROUND(I250*H250,0)</f>
        <v>0</v>
      </c>
      <c r="K250" s="188" t="s">
        <v>129</v>
      </c>
      <c r="L250" s="39"/>
      <c r="M250" s="192" t="s">
        <v>1</v>
      </c>
      <c r="N250" s="193" t="s">
        <v>41</v>
      </c>
      <c r="O250" s="71"/>
      <c r="P250" s="194">
        <f>O250*H250</f>
        <v>0</v>
      </c>
      <c r="Q250" s="194">
        <v>0</v>
      </c>
      <c r="R250" s="194">
        <f>Q250*H250</f>
        <v>0</v>
      </c>
      <c r="S250" s="194">
        <v>0</v>
      </c>
      <c r="T250" s="195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6" t="s">
        <v>130</v>
      </c>
      <c r="AT250" s="196" t="s">
        <v>125</v>
      </c>
      <c r="AU250" s="196" t="s">
        <v>85</v>
      </c>
      <c r="AY250" s="17" t="s">
        <v>123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7" t="s">
        <v>8</v>
      </c>
      <c r="BK250" s="197">
        <f>ROUND(I250*H250,0)</f>
        <v>0</v>
      </c>
      <c r="BL250" s="17" t="s">
        <v>130</v>
      </c>
      <c r="BM250" s="196" t="s">
        <v>553</v>
      </c>
    </row>
    <row r="251" spans="1:65" s="13" customFormat="1" ht="11.25">
      <c r="B251" s="198"/>
      <c r="C251" s="199"/>
      <c r="D251" s="200" t="s">
        <v>132</v>
      </c>
      <c r="E251" s="199"/>
      <c r="F251" s="202" t="s">
        <v>554</v>
      </c>
      <c r="G251" s="199"/>
      <c r="H251" s="203">
        <v>5079.78</v>
      </c>
      <c r="I251" s="204"/>
      <c r="J251" s="199"/>
      <c r="K251" s="199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132</v>
      </c>
      <c r="AU251" s="209" t="s">
        <v>85</v>
      </c>
      <c r="AV251" s="13" t="s">
        <v>85</v>
      </c>
      <c r="AW251" s="13" t="s">
        <v>4</v>
      </c>
      <c r="AX251" s="13" t="s">
        <v>8</v>
      </c>
      <c r="AY251" s="209" t="s">
        <v>123</v>
      </c>
    </row>
    <row r="252" spans="1:65" s="2" customFormat="1" ht="24.2" customHeight="1">
      <c r="A252" s="34"/>
      <c r="B252" s="35"/>
      <c r="C252" s="186" t="s">
        <v>555</v>
      </c>
      <c r="D252" s="186" t="s">
        <v>125</v>
      </c>
      <c r="E252" s="187" t="s">
        <v>556</v>
      </c>
      <c r="F252" s="188" t="s">
        <v>557</v>
      </c>
      <c r="G252" s="189" t="s">
        <v>155</v>
      </c>
      <c r="H252" s="190">
        <v>564.41999999999996</v>
      </c>
      <c r="I252" s="191"/>
      <c r="J252" s="190">
        <f>ROUND(I252*H252,0)</f>
        <v>0</v>
      </c>
      <c r="K252" s="188" t="s">
        <v>129</v>
      </c>
      <c r="L252" s="39"/>
      <c r="M252" s="192" t="s">
        <v>1</v>
      </c>
      <c r="N252" s="193" t="s">
        <v>41</v>
      </c>
      <c r="O252" s="71"/>
      <c r="P252" s="194">
        <f>O252*H252</f>
        <v>0</v>
      </c>
      <c r="Q252" s="194">
        <v>0</v>
      </c>
      <c r="R252" s="194">
        <f>Q252*H252</f>
        <v>0</v>
      </c>
      <c r="S252" s="194">
        <v>0</v>
      </c>
      <c r="T252" s="195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6" t="s">
        <v>130</v>
      </c>
      <c r="AT252" s="196" t="s">
        <v>125</v>
      </c>
      <c r="AU252" s="196" t="s">
        <v>85</v>
      </c>
      <c r="AY252" s="17" t="s">
        <v>123</v>
      </c>
      <c r="BE252" s="197">
        <f>IF(N252="základní",J252,0)</f>
        <v>0</v>
      </c>
      <c r="BF252" s="197">
        <f>IF(N252="snížená",J252,0)</f>
        <v>0</v>
      </c>
      <c r="BG252" s="197">
        <f>IF(N252="zákl. přenesená",J252,0)</f>
        <v>0</v>
      </c>
      <c r="BH252" s="197">
        <f>IF(N252="sníž. přenesená",J252,0)</f>
        <v>0</v>
      </c>
      <c r="BI252" s="197">
        <f>IF(N252="nulová",J252,0)</f>
        <v>0</v>
      </c>
      <c r="BJ252" s="17" t="s">
        <v>8</v>
      </c>
      <c r="BK252" s="197">
        <f>ROUND(I252*H252,0)</f>
        <v>0</v>
      </c>
      <c r="BL252" s="17" t="s">
        <v>130</v>
      </c>
      <c r="BM252" s="196" t="s">
        <v>558</v>
      </c>
    </row>
    <row r="253" spans="1:65" s="2" customFormat="1" ht="44.25" customHeight="1">
      <c r="A253" s="34"/>
      <c r="B253" s="35"/>
      <c r="C253" s="186" t="s">
        <v>559</v>
      </c>
      <c r="D253" s="186" t="s">
        <v>125</v>
      </c>
      <c r="E253" s="187" t="s">
        <v>560</v>
      </c>
      <c r="F253" s="188" t="s">
        <v>561</v>
      </c>
      <c r="G253" s="189" t="s">
        <v>155</v>
      </c>
      <c r="H253" s="190">
        <v>746.3</v>
      </c>
      <c r="I253" s="191"/>
      <c r="J253" s="190">
        <f>ROUND(I253*H253,0)</f>
        <v>0</v>
      </c>
      <c r="K253" s="188" t="s">
        <v>129</v>
      </c>
      <c r="L253" s="39"/>
      <c r="M253" s="192" t="s">
        <v>1</v>
      </c>
      <c r="N253" s="193" t="s">
        <v>41</v>
      </c>
      <c r="O253" s="71"/>
      <c r="P253" s="194">
        <f>O253*H253</f>
        <v>0</v>
      </c>
      <c r="Q253" s="194">
        <v>0</v>
      </c>
      <c r="R253" s="194">
        <f>Q253*H253</f>
        <v>0</v>
      </c>
      <c r="S253" s="194">
        <v>0</v>
      </c>
      <c r="T253" s="195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6" t="s">
        <v>130</v>
      </c>
      <c r="AT253" s="196" t="s">
        <v>125</v>
      </c>
      <c r="AU253" s="196" t="s">
        <v>85</v>
      </c>
      <c r="AY253" s="17" t="s">
        <v>123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7" t="s">
        <v>8</v>
      </c>
      <c r="BK253" s="197">
        <f>ROUND(I253*H253,0)</f>
        <v>0</v>
      </c>
      <c r="BL253" s="17" t="s">
        <v>130</v>
      </c>
      <c r="BM253" s="196" t="s">
        <v>562</v>
      </c>
    </row>
    <row r="254" spans="1:65" s="13" customFormat="1" ht="11.25">
      <c r="B254" s="198"/>
      <c r="C254" s="199"/>
      <c r="D254" s="200" t="s">
        <v>132</v>
      </c>
      <c r="E254" s="201" t="s">
        <v>1</v>
      </c>
      <c r="F254" s="202" t="s">
        <v>563</v>
      </c>
      <c r="G254" s="199"/>
      <c r="H254" s="203">
        <v>746.3</v>
      </c>
      <c r="I254" s="204"/>
      <c r="J254" s="199"/>
      <c r="K254" s="199"/>
      <c r="L254" s="205"/>
      <c r="M254" s="206"/>
      <c r="N254" s="207"/>
      <c r="O254" s="207"/>
      <c r="P254" s="207"/>
      <c r="Q254" s="207"/>
      <c r="R254" s="207"/>
      <c r="S254" s="207"/>
      <c r="T254" s="208"/>
      <c r="AT254" s="209" t="s">
        <v>132</v>
      </c>
      <c r="AU254" s="209" t="s">
        <v>85</v>
      </c>
      <c r="AV254" s="13" t="s">
        <v>85</v>
      </c>
      <c r="AW254" s="13" t="s">
        <v>32</v>
      </c>
      <c r="AX254" s="13" t="s">
        <v>8</v>
      </c>
      <c r="AY254" s="209" t="s">
        <v>123</v>
      </c>
    </row>
    <row r="255" spans="1:65" s="2" customFormat="1" ht="44.25" customHeight="1">
      <c r="A255" s="34"/>
      <c r="B255" s="35"/>
      <c r="C255" s="186" t="s">
        <v>564</v>
      </c>
      <c r="D255" s="186" t="s">
        <v>125</v>
      </c>
      <c r="E255" s="187" t="s">
        <v>565</v>
      </c>
      <c r="F255" s="188" t="s">
        <v>566</v>
      </c>
      <c r="G255" s="189" t="s">
        <v>155</v>
      </c>
      <c r="H255" s="190">
        <v>287.62</v>
      </c>
      <c r="I255" s="191"/>
      <c r="J255" s="190">
        <f>ROUND(I255*H255,0)</f>
        <v>0</v>
      </c>
      <c r="K255" s="188" t="s">
        <v>129</v>
      </c>
      <c r="L255" s="39"/>
      <c r="M255" s="192" t="s">
        <v>1</v>
      </c>
      <c r="N255" s="193" t="s">
        <v>41</v>
      </c>
      <c r="O255" s="71"/>
      <c r="P255" s="194">
        <f>O255*H255</f>
        <v>0</v>
      </c>
      <c r="Q255" s="194">
        <v>0</v>
      </c>
      <c r="R255" s="194">
        <f>Q255*H255</f>
        <v>0</v>
      </c>
      <c r="S255" s="194">
        <v>0</v>
      </c>
      <c r="T255" s="195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6" t="s">
        <v>130</v>
      </c>
      <c r="AT255" s="196" t="s">
        <v>125</v>
      </c>
      <c r="AU255" s="196" t="s">
        <v>85</v>
      </c>
      <c r="AY255" s="17" t="s">
        <v>123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7" t="s">
        <v>8</v>
      </c>
      <c r="BK255" s="197">
        <f>ROUND(I255*H255,0)</f>
        <v>0</v>
      </c>
      <c r="BL255" s="17" t="s">
        <v>130</v>
      </c>
      <c r="BM255" s="196" t="s">
        <v>567</v>
      </c>
    </row>
    <row r="256" spans="1:65" s="13" customFormat="1" ht="11.25">
      <c r="B256" s="198"/>
      <c r="C256" s="199"/>
      <c r="D256" s="200" t="s">
        <v>132</v>
      </c>
      <c r="E256" s="201" t="s">
        <v>1</v>
      </c>
      <c r="F256" s="202" t="s">
        <v>568</v>
      </c>
      <c r="G256" s="199"/>
      <c r="H256" s="203">
        <v>287.62</v>
      </c>
      <c r="I256" s="204"/>
      <c r="J256" s="199"/>
      <c r="K256" s="199"/>
      <c r="L256" s="205"/>
      <c r="M256" s="206"/>
      <c r="N256" s="207"/>
      <c r="O256" s="207"/>
      <c r="P256" s="207"/>
      <c r="Q256" s="207"/>
      <c r="R256" s="207"/>
      <c r="S256" s="207"/>
      <c r="T256" s="208"/>
      <c r="AT256" s="209" t="s">
        <v>132</v>
      </c>
      <c r="AU256" s="209" t="s">
        <v>85</v>
      </c>
      <c r="AV256" s="13" t="s">
        <v>85</v>
      </c>
      <c r="AW256" s="13" t="s">
        <v>32</v>
      </c>
      <c r="AX256" s="13" t="s">
        <v>8</v>
      </c>
      <c r="AY256" s="209" t="s">
        <v>123</v>
      </c>
    </row>
    <row r="257" spans="1:65" s="12" customFormat="1" ht="22.9" customHeight="1">
      <c r="B257" s="170"/>
      <c r="C257" s="171"/>
      <c r="D257" s="172" t="s">
        <v>75</v>
      </c>
      <c r="E257" s="184" t="s">
        <v>279</v>
      </c>
      <c r="F257" s="184" t="s">
        <v>280</v>
      </c>
      <c r="G257" s="171"/>
      <c r="H257" s="171"/>
      <c r="I257" s="174"/>
      <c r="J257" s="185">
        <f>BK257</f>
        <v>0</v>
      </c>
      <c r="K257" s="171"/>
      <c r="L257" s="176"/>
      <c r="M257" s="177"/>
      <c r="N257" s="178"/>
      <c r="O257" s="178"/>
      <c r="P257" s="179">
        <f>P258</f>
        <v>0</v>
      </c>
      <c r="Q257" s="178"/>
      <c r="R257" s="179">
        <f>R258</f>
        <v>0</v>
      </c>
      <c r="S257" s="178"/>
      <c r="T257" s="180">
        <f>T258</f>
        <v>0</v>
      </c>
      <c r="AR257" s="181" t="s">
        <v>8</v>
      </c>
      <c r="AT257" s="182" t="s">
        <v>75</v>
      </c>
      <c r="AU257" s="182" t="s">
        <v>8</v>
      </c>
      <c r="AY257" s="181" t="s">
        <v>123</v>
      </c>
      <c r="BK257" s="183">
        <f>BK258</f>
        <v>0</v>
      </c>
    </row>
    <row r="258" spans="1:65" s="2" customFormat="1" ht="24.2" customHeight="1">
      <c r="A258" s="34"/>
      <c r="B258" s="35"/>
      <c r="C258" s="186" t="s">
        <v>569</v>
      </c>
      <c r="D258" s="186" t="s">
        <v>125</v>
      </c>
      <c r="E258" s="187" t="s">
        <v>282</v>
      </c>
      <c r="F258" s="188" t="s">
        <v>283</v>
      </c>
      <c r="G258" s="189" t="s">
        <v>155</v>
      </c>
      <c r="H258" s="190">
        <v>195.62</v>
      </c>
      <c r="I258" s="191"/>
      <c r="J258" s="190">
        <f>ROUND(I258*H258,0)</f>
        <v>0</v>
      </c>
      <c r="K258" s="188" t="s">
        <v>129</v>
      </c>
      <c r="L258" s="39"/>
      <c r="M258" s="192" t="s">
        <v>1</v>
      </c>
      <c r="N258" s="193" t="s">
        <v>41</v>
      </c>
      <c r="O258" s="71"/>
      <c r="P258" s="194">
        <f>O258*H258</f>
        <v>0</v>
      </c>
      <c r="Q258" s="194">
        <v>0</v>
      </c>
      <c r="R258" s="194">
        <f>Q258*H258</f>
        <v>0</v>
      </c>
      <c r="S258" s="194">
        <v>0</v>
      </c>
      <c r="T258" s="19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6" t="s">
        <v>130</v>
      </c>
      <c r="AT258" s="196" t="s">
        <v>125</v>
      </c>
      <c r="AU258" s="196" t="s">
        <v>85</v>
      </c>
      <c r="AY258" s="17" t="s">
        <v>123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17" t="s">
        <v>8</v>
      </c>
      <c r="BK258" s="197">
        <f>ROUND(I258*H258,0)</f>
        <v>0</v>
      </c>
      <c r="BL258" s="17" t="s">
        <v>130</v>
      </c>
      <c r="BM258" s="196" t="s">
        <v>570</v>
      </c>
    </row>
    <row r="259" spans="1:65" s="12" customFormat="1" ht="25.9" customHeight="1">
      <c r="B259" s="170"/>
      <c r="C259" s="171"/>
      <c r="D259" s="172" t="s">
        <v>75</v>
      </c>
      <c r="E259" s="173" t="s">
        <v>285</v>
      </c>
      <c r="F259" s="173" t="s">
        <v>286</v>
      </c>
      <c r="G259" s="171"/>
      <c r="H259" s="171"/>
      <c r="I259" s="174"/>
      <c r="J259" s="175">
        <f>BK259</f>
        <v>0</v>
      </c>
      <c r="K259" s="171"/>
      <c r="L259" s="176"/>
      <c r="M259" s="177"/>
      <c r="N259" s="178"/>
      <c r="O259" s="178"/>
      <c r="P259" s="179">
        <f>P260+P268+P275+P279</f>
        <v>0</v>
      </c>
      <c r="Q259" s="178"/>
      <c r="R259" s="179">
        <f>R260+R268+R275+R279</f>
        <v>0</v>
      </c>
      <c r="S259" s="178"/>
      <c r="T259" s="180">
        <f>T260+T268+T275+T279</f>
        <v>0</v>
      </c>
      <c r="AR259" s="181" t="s">
        <v>147</v>
      </c>
      <c r="AT259" s="182" t="s">
        <v>75</v>
      </c>
      <c r="AU259" s="182" t="s">
        <v>76</v>
      </c>
      <c r="AY259" s="181" t="s">
        <v>123</v>
      </c>
      <c r="BK259" s="183">
        <f>BK260+BK268+BK275+BK279</f>
        <v>0</v>
      </c>
    </row>
    <row r="260" spans="1:65" s="12" customFormat="1" ht="22.9" customHeight="1">
      <c r="B260" s="170"/>
      <c r="C260" s="171"/>
      <c r="D260" s="172" t="s">
        <v>75</v>
      </c>
      <c r="E260" s="184" t="s">
        <v>287</v>
      </c>
      <c r="F260" s="184" t="s">
        <v>288</v>
      </c>
      <c r="G260" s="171"/>
      <c r="H260" s="171"/>
      <c r="I260" s="174"/>
      <c r="J260" s="185">
        <f>BK260</f>
        <v>0</v>
      </c>
      <c r="K260" s="171"/>
      <c r="L260" s="176"/>
      <c r="M260" s="177"/>
      <c r="N260" s="178"/>
      <c r="O260" s="178"/>
      <c r="P260" s="179">
        <f>SUM(P261:P267)</f>
        <v>0</v>
      </c>
      <c r="Q260" s="178"/>
      <c r="R260" s="179">
        <f>SUM(R261:R267)</f>
        <v>0</v>
      </c>
      <c r="S260" s="178"/>
      <c r="T260" s="180">
        <f>SUM(T261:T267)</f>
        <v>0</v>
      </c>
      <c r="AR260" s="181" t="s">
        <v>147</v>
      </c>
      <c r="AT260" s="182" t="s">
        <v>75</v>
      </c>
      <c r="AU260" s="182" t="s">
        <v>8</v>
      </c>
      <c r="AY260" s="181" t="s">
        <v>123</v>
      </c>
      <c r="BK260" s="183">
        <f>SUM(BK261:BK267)</f>
        <v>0</v>
      </c>
    </row>
    <row r="261" spans="1:65" s="2" customFormat="1" ht="16.5" customHeight="1">
      <c r="A261" s="34"/>
      <c r="B261" s="35"/>
      <c r="C261" s="186" t="s">
        <v>571</v>
      </c>
      <c r="D261" s="186" t="s">
        <v>125</v>
      </c>
      <c r="E261" s="187" t="s">
        <v>290</v>
      </c>
      <c r="F261" s="188" t="s">
        <v>288</v>
      </c>
      <c r="G261" s="189" t="s">
        <v>291</v>
      </c>
      <c r="H261" s="190">
        <v>1</v>
      </c>
      <c r="I261" s="191"/>
      <c r="J261" s="190">
        <f>ROUND(I261*H261,0)</f>
        <v>0</v>
      </c>
      <c r="K261" s="188" t="s">
        <v>292</v>
      </c>
      <c r="L261" s="39"/>
      <c r="M261" s="192" t="s">
        <v>1</v>
      </c>
      <c r="N261" s="193" t="s">
        <v>41</v>
      </c>
      <c r="O261" s="71"/>
      <c r="P261" s="194">
        <f>O261*H261</f>
        <v>0</v>
      </c>
      <c r="Q261" s="194">
        <v>0</v>
      </c>
      <c r="R261" s="194">
        <f>Q261*H261</f>
        <v>0</v>
      </c>
      <c r="S261" s="194">
        <v>0</v>
      </c>
      <c r="T261" s="195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6" t="s">
        <v>293</v>
      </c>
      <c r="AT261" s="196" t="s">
        <v>125</v>
      </c>
      <c r="AU261" s="196" t="s">
        <v>85</v>
      </c>
      <c r="AY261" s="17" t="s">
        <v>123</v>
      </c>
      <c r="BE261" s="197">
        <f>IF(N261="základní",J261,0)</f>
        <v>0</v>
      </c>
      <c r="BF261" s="197">
        <f>IF(N261="snížená",J261,0)</f>
        <v>0</v>
      </c>
      <c r="BG261" s="197">
        <f>IF(N261="zákl. přenesená",J261,0)</f>
        <v>0</v>
      </c>
      <c r="BH261" s="197">
        <f>IF(N261="sníž. přenesená",J261,0)</f>
        <v>0</v>
      </c>
      <c r="BI261" s="197">
        <f>IF(N261="nulová",J261,0)</f>
        <v>0</v>
      </c>
      <c r="BJ261" s="17" t="s">
        <v>8</v>
      </c>
      <c r="BK261" s="197">
        <f>ROUND(I261*H261,0)</f>
        <v>0</v>
      </c>
      <c r="BL261" s="17" t="s">
        <v>293</v>
      </c>
      <c r="BM261" s="196" t="s">
        <v>572</v>
      </c>
    </row>
    <row r="262" spans="1:65" s="14" customFormat="1" ht="11.25">
      <c r="B262" s="219"/>
      <c r="C262" s="220"/>
      <c r="D262" s="200" t="s">
        <v>132</v>
      </c>
      <c r="E262" s="221" t="s">
        <v>1</v>
      </c>
      <c r="F262" s="222" t="s">
        <v>295</v>
      </c>
      <c r="G262" s="220"/>
      <c r="H262" s="221" t="s">
        <v>1</v>
      </c>
      <c r="I262" s="223"/>
      <c r="J262" s="220"/>
      <c r="K262" s="220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132</v>
      </c>
      <c r="AU262" s="228" t="s">
        <v>85</v>
      </c>
      <c r="AV262" s="14" t="s">
        <v>8</v>
      </c>
      <c r="AW262" s="14" t="s">
        <v>32</v>
      </c>
      <c r="AX262" s="14" t="s">
        <v>76</v>
      </c>
      <c r="AY262" s="228" t="s">
        <v>123</v>
      </c>
    </row>
    <row r="263" spans="1:65" s="14" customFormat="1" ht="11.25">
      <c r="B263" s="219"/>
      <c r="C263" s="220"/>
      <c r="D263" s="200" t="s">
        <v>132</v>
      </c>
      <c r="E263" s="221" t="s">
        <v>1</v>
      </c>
      <c r="F263" s="222" t="s">
        <v>296</v>
      </c>
      <c r="G263" s="220"/>
      <c r="H263" s="221" t="s">
        <v>1</v>
      </c>
      <c r="I263" s="223"/>
      <c r="J263" s="220"/>
      <c r="K263" s="220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132</v>
      </c>
      <c r="AU263" s="228" t="s">
        <v>85</v>
      </c>
      <c r="AV263" s="14" t="s">
        <v>8</v>
      </c>
      <c r="AW263" s="14" t="s">
        <v>32</v>
      </c>
      <c r="AX263" s="14" t="s">
        <v>76</v>
      </c>
      <c r="AY263" s="228" t="s">
        <v>123</v>
      </c>
    </row>
    <row r="264" spans="1:65" s="14" customFormat="1" ht="11.25">
      <c r="B264" s="219"/>
      <c r="C264" s="220"/>
      <c r="D264" s="200" t="s">
        <v>132</v>
      </c>
      <c r="E264" s="221" t="s">
        <v>1</v>
      </c>
      <c r="F264" s="222" t="s">
        <v>297</v>
      </c>
      <c r="G264" s="220"/>
      <c r="H264" s="221" t="s">
        <v>1</v>
      </c>
      <c r="I264" s="223"/>
      <c r="J264" s="220"/>
      <c r="K264" s="220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132</v>
      </c>
      <c r="AU264" s="228" t="s">
        <v>85</v>
      </c>
      <c r="AV264" s="14" t="s">
        <v>8</v>
      </c>
      <c r="AW264" s="14" t="s">
        <v>32</v>
      </c>
      <c r="AX264" s="14" t="s">
        <v>76</v>
      </c>
      <c r="AY264" s="228" t="s">
        <v>123</v>
      </c>
    </row>
    <row r="265" spans="1:65" s="14" customFormat="1" ht="11.25">
      <c r="B265" s="219"/>
      <c r="C265" s="220"/>
      <c r="D265" s="200" t="s">
        <v>132</v>
      </c>
      <c r="E265" s="221" t="s">
        <v>1</v>
      </c>
      <c r="F265" s="222" t="s">
        <v>298</v>
      </c>
      <c r="G265" s="220"/>
      <c r="H265" s="221" t="s">
        <v>1</v>
      </c>
      <c r="I265" s="223"/>
      <c r="J265" s="220"/>
      <c r="K265" s="220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132</v>
      </c>
      <c r="AU265" s="228" t="s">
        <v>85</v>
      </c>
      <c r="AV265" s="14" t="s">
        <v>8</v>
      </c>
      <c r="AW265" s="14" t="s">
        <v>32</v>
      </c>
      <c r="AX265" s="14" t="s">
        <v>76</v>
      </c>
      <c r="AY265" s="228" t="s">
        <v>123</v>
      </c>
    </row>
    <row r="266" spans="1:65" s="14" customFormat="1" ht="11.25">
      <c r="B266" s="219"/>
      <c r="C266" s="220"/>
      <c r="D266" s="200" t="s">
        <v>132</v>
      </c>
      <c r="E266" s="221" t="s">
        <v>1</v>
      </c>
      <c r="F266" s="222" t="s">
        <v>299</v>
      </c>
      <c r="G266" s="220"/>
      <c r="H266" s="221" t="s">
        <v>1</v>
      </c>
      <c r="I266" s="223"/>
      <c r="J266" s="220"/>
      <c r="K266" s="220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132</v>
      </c>
      <c r="AU266" s="228" t="s">
        <v>85</v>
      </c>
      <c r="AV266" s="14" t="s">
        <v>8</v>
      </c>
      <c r="AW266" s="14" t="s">
        <v>32</v>
      </c>
      <c r="AX266" s="14" t="s">
        <v>76</v>
      </c>
      <c r="AY266" s="228" t="s">
        <v>123</v>
      </c>
    </row>
    <row r="267" spans="1:65" s="13" customFormat="1" ht="11.25">
      <c r="B267" s="198"/>
      <c r="C267" s="199"/>
      <c r="D267" s="200" t="s">
        <v>132</v>
      </c>
      <c r="E267" s="201" t="s">
        <v>1</v>
      </c>
      <c r="F267" s="202" t="s">
        <v>8</v>
      </c>
      <c r="G267" s="199"/>
      <c r="H267" s="203">
        <v>1</v>
      </c>
      <c r="I267" s="204"/>
      <c r="J267" s="199"/>
      <c r="K267" s="199"/>
      <c r="L267" s="205"/>
      <c r="M267" s="206"/>
      <c r="N267" s="207"/>
      <c r="O267" s="207"/>
      <c r="P267" s="207"/>
      <c r="Q267" s="207"/>
      <c r="R267" s="207"/>
      <c r="S267" s="207"/>
      <c r="T267" s="208"/>
      <c r="AT267" s="209" t="s">
        <v>132</v>
      </c>
      <c r="AU267" s="209" t="s">
        <v>85</v>
      </c>
      <c r="AV267" s="13" t="s">
        <v>85</v>
      </c>
      <c r="AW267" s="13" t="s">
        <v>32</v>
      </c>
      <c r="AX267" s="13" t="s">
        <v>8</v>
      </c>
      <c r="AY267" s="209" t="s">
        <v>123</v>
      </c>
    </row>
    <row r="268" spans="1:65" s="12" customFormat="1" ht="22.9" customHeight="1">
      <c r="B268" s="170"/>
      <c r="C268" s="171"/>
      <c r="D268" s="172" t="s">
        <v>75</v>
      </c>
      <c r="E268" s="184" t="s">
        <v>306</v>
      </c>
      <c r="F268" s="184" t="s">
        <v>307</v>
      </c>
      <c r="G268" s="171"/>
      <c r="H268" s="171"/>
      <c r="I268" s="174"/>
      <c r="J268" s="185">
        <f>BK268</f>
        <v>0</v>
      </c>
      <c r="K268" s="171"/>
      <c r="L268" s="176"/>
      <c r="M268" s="177"/>
      <c r="N268" s="178"/>
      <c r="O268" s="178"/>
      <c r="P268" s="179">
        <f>SUM(P269:P274)</f>
        <v>0</v>
      </c>
      <c r="Q268" s="178"/>
      <c r="R268" s="179">
        <f>SUM(R269:R274)</f>
        <v>0</v>
      </c>
      <c r="S268" s="178"/>
      <c r="T268" s="180">
        <f>SUM(T269:T274)</f>
        <v>0</v>
      </c>
      <c r="AR268" s="181" t="s">
        <v>147</v>
      </c>
      <c r="AT268" s="182" t="s">
        <v>75</v>
      </c>
      <c r="AU268" s="182" t="s">
        <v>8</v>
      </c>
      <c r="AY268" s="181" t="s">
        <v>123</v>
      </c>
      <c r="BK268" s="183">
        <f>SUM(BK269:BK274)</f>
        <v>0</v>
      </c>
    </row>
    <row r="269" spans="1:65" s="2" customFormat="1" ht="16.5" customHeight="1">
      <c r="A269" s="34"/>
      <c r="B269" s="35"/>
      <c r="C269" s="186" t="s">
        <v>573</v>
      </c>
      <c r="D269" s="186" t="s">
        <v>125</v>
      </c>
      <c r="E269" s="187" t="s">
        <v>309</v>
      </c>
      <c r="F269" s="188" t="s">
        <v>307</v>
      </c>
      <c r="G269" s="189" t="s">
        <v>291</v>
      </c>
      <c r="H269" s="190">
        <v>1</v>
      </c>
      <c r="I269" s="191"/>
      <c r="J269" s="190">
        <f>ROUND(I269*H269,0)</f>
        <v>0</v>
      </c>
      <c r="K269" s="188" t="s">
        <v>292</v>
      </c>
      <c r="L269" s="39"/>
      <c r="M269" s="192" t="s">
        <v>1</v>
      </c>
      <c r="N269" s="193" t="s">
        <v>41</v>
      </c>
      <c r="O269" s="71"/>
      <c r="P269" s="194">
        <f>O269*H269</f>
        <v>0</v>
      </c>
      <c r="Q269" s="194">
        <v>0</v>
      </c>
      <c r="R269" s="194">
        <f>Q269*H269</f>
        <v>0</v>
      </c>
      <c r="S269" s="194">
        <v>0</v>
      </c>
      <c r="T269" s="195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6" t="s">
        <v>293</v>
      </c>
      <c r="AT269" s="196" t="s">
        <v>125</v>
      </c>
      <c r="AU269" s="196" t="s">
        <v>85</v>
      </c>
      <c r="AY269" s="17" t="s">
        <v>123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17" t="s">
        <v>8</v>
      </c>
      <c r="BK269" s="197">
        <f>ROUND(I269*H269,0)</f>
        <v>0</v>
      </c>
      <c r="BL269" s="17" t="s">
        <v>293</v>
      </c>
      <c r="BM269" s="196" t="s">
        <v>574</v>
      </c>
    </row>
    <row r="270" spans="1:65" s="14" customFormat="1" ht="11.25">
      <c r="B270" s="219"/>
      <c r="C270" s="220"/>
      <c r="D270" s="200" t="s">
        <v>132</v>
      </c>
      <c r="E270" s="221" t="s">
        <v>1</v>
      </c>
      <c r="F270" s="222" t="s">
        <v>311</v>
      </c>
      <c r="G270" s="220"/>
      <c r="H270" s="221" t="s">
        <v>1</v>
      </c>
      <c r="I270" s="223"/>
      <c r="J270" s="220"/>
      <c r="K270" s="220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132</v>
      </c>
      <c r="AU270" s="228" t="s">
        <v>85</v>
      </c>
      <c r="AV270" s="14" t="s">
        <v>8</v>
      </c>
      <c r="AW270" s="14" t="s">
        <v>32</v>
      </c>
      <c r="AX270" s="14" t="s">
        <v>76</v>
      </c>
      <c r="AY270" s="228" t="s">
        <v>123</v>
      </c>
    </row>
    <row r="271" spans="1:65" s="14" customFormat="1" ht="11.25">
      <c r="B271" s="219"/>
      <c r="C271" s="220"/>
      <c r="D271" s="200" t="s">
        <v>132</v>
      </c>
      <c r="E271" s="221" t="s">
        <v>1</v>
      </c>
      <c r="F271" s="222" t="s">
        <v>312</v>
      </c>
      <c r="G271" s="220"/>
      <c r="H271" s="221" t="s">
        <v>1</v>
      </c>
      <c r="I271" s="223"/>
      <c r="J271" s="220"/>
      <c r="K271" s="220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132</v>
      </c>
      <c r="AU271" s="228" t="s">
        <v>85</v>
      </c>
      <c r="AV271" s="14" t="s">
        <v>8</v>
      </c>
      <c r="AW271" s="14" t="s">
        <v>32</v>
      </c>
      <c r="AX271" s="14" t="s">
        <v>76</v>
      </c>
      <c r="AY271" s="228" t="s">
        <v>123</v>
      </c>
    </row>
    <row r="272" spans="1:65" s="14" customFormat="1" ht="11.25">
      <c r="B272" s="219"/>
      <c r="C272" s="220"/>
      <c r="D272" s="200" t="s">
        <v>132</v>
      </c>
      <c r="E272" s="221" t="s">
        <v>1</v>
      </c>
      <c r="F272" s="222" t="s">
        <v>313</v>
      </c>
      <c r="G272" s="220"/>
      <c r="H272" s="221" t="s">
        <v>1</v>
      </c>
      <c r="I272" s="223"/>
      <c r="J272" s="220"/>
      <c r="K272" s="220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132</v>
      </c>
      <c r="AU272" s="228" t="s">
        <v>85</v>
      </c>
      <c r="AV272" s="14" t="s">
        <v>8</v>
      </c>
      <c r="AW272" s="14" t="s">
        <v>32</v>
      </c>
      <c r="AX272" s="14" t="s">
        <v>76</v>
      </c>
      <c r="AY272" s="228" t="s">
        <v>123</v>
      </c>
    </row>
    <row r="273" spans="1:65" s="14" customFormat="1" ht="11.25">
      <c r="B273" s="219"/>
      <c r="C273" s="220"/>
      <c r="D273" s="200" t="s">
        <v>132</v>
      </c>
      <c r="E273" s="221" t="s">
        <v>1</v>
      </c>
      <c r="F273" s="222" t="s">
        <v>314</v>
      </c>
      <c r="G273" s="220"/>
      <c r="H273" s="221" t="s">
        <v>1</v>
      </c>
      <c r="I273" s="223"/>
      <c r="J273" s="220"/>
      <c r="K273" s="220"/>
      <c r="L273" s="224"/>
      <c r="M273" s="225"/>
      <c r="N273" s="226"/>
      <c r="O273" s="226"/>
      <c r="P273" s="226"/>
      <c r="Q273" s="226"/>
      <c r="R273" s="226"/>
      <c r="S273" s="226"/>
      <c r="T273" s="227"/>
      <c r="AT273" s="228" t="s">
        <v>132</v>
      </c>
      <c r="AU273" s="228" t="s">
        <v>85</v>
      </c>
      <c r="AV273" s="14" t="s">
        <v>8</v>
      </c>
      <c r="AW273" s="14" t="s">
        <v>32</v>
      </c>
      <c r="AX273" s="14" t="s">
        <v>76</v>
      </c>
      <c r="AY273" s="228" t="s">
        <v>123</v>
      </c>
    </row>
    <row r="274" spans="1:65" s="13" customFormat="1" ht="11.25">
      <c r="B274" s="198"/>
      <c r="C274" s="199"/>
      <c r="D274" s="200" t="s">
        <v>132</v>
      </c>
      <c r="E274" s="201" t="s">
        <v>1</v>
      </c>
      <c r="F274" s="202" t="s">
        <v>8</v>
      </c>
      <c r="G274" s="199"/>
      <c r="H274" s="203">
        <v>1</v>
      </c>
      <c r="I274" s="204"/>
      <c r="J274" s="199"/>
      <c r="K274" s="199"/>
      <c r="L274" s="205"/>
      <c r="M274" s="206"/>
      <c r="N274" s="207"/>
      <c r="O274" s="207"/>
      <c r="P274" s="207"/>
      <c r="Q274" s="207"/>
      <c r="R274" s="207"/>
      <c r="S274" s="207"/>
      <c r="T274" s="208"/>
      <c r="AT274" s="209" t="s">
        <v>132</v>
      </c>
      <c r="AU274" s="209" t="s">
        <v>85</v>
      </c>
      <c r="AV274" s="13" t="s">
        <v>85</v>
      </c>
      <c r="AW274" s="13" t="s">
        <v>32</v>
      </c>
      <c r="AX274" s="13" t="s">
        <v>8</v>
      </c>
      <c r="AY274" s="209" t="s">
        <v>123</v>
      </c>
    </row>
    <row r="275" spans="1:65" s="12" customFormat="1" ht="22.9" customHeight="1">
      <c r="B275" s="170"/>
      <c r="C275" s="171"/>
      <c r="D275" s="172" t="s">
        <v>75</v>
      </c>
      <c r="E275" s="184" t="s">
        <v>315</v>
      </c>
      <c r="F275" s="184" t="s">
        <v>316</v>
      </c>
      <c r="G275" s="171"/>
      <c r="H275" s="171"/>
      <c r="I275" s="174"/>
      <c r="J275" s="185">
        <f>BK275</f>
        <v>0</v>
      </c>
      <c r="K275" s="171"/>
      <c r="L275" s="176"/>
      <c r="M275" s="177"/>
      <c r="N275" s="178"/>
      <c r="O275" s="178"/>
      <c r="P275" s="179">
        <f>SUM(P276:P278)</f>
        <v>0</v>
      </c>
      <c r="Q275" s="178"/>
      <c r="R275" s="179">
        <f>SUM(R276:R278)</f>
        <v>0</v>
      </c>
      <c r="S275" s="178"/>
      <c r="T275" s="180">
        <f>SUM(T276:T278)</f>
        <v>0</v>
      </c>
      <c r="AR275" s="181" t="s">
        <v>147</v>
      </c>
      <c r="AT275" s="182" t="s">
        <v>75</v>
      </c>
      <c r="AU275" s="182" t="s">
        <v>8</v>
      </c>
      <c r="AY275" s="181" t="s">
        <v>123</v>
      </c>
      <c r="BK275" s="183">
        <f>SUM(BK276:BK278)</f>
        <v>0</v>
      </c>
    </row>
    <row r="276" spans="1:65" s="2" customFormat="1" ht="16.5" customHeight="1">
      <c r="A276" s="34"/>
      <c r="B276" s="35"/>
      <c r="C276" s="186" t="s">
        <v>575</v>
      </c>
      <c r="D276" s="186" t="s">
        <v>125</v>
      </c>
      <c r="E276" s="187" t="s">
        <v>318</v>
      </c>
      <c r="F276" s="188" t="s">
        <v>316</v>
      </c>
      <c r="G276" s="189" t="s">
        <v>291</v>
      </c>
      <c r="H276" s="190">
        <v>1</v>
      </c>
      <c r="I276" s="191"/>
      <c r="J276" s="190">
        <f>ROUND(I276*H276,0)</f>
        <v>0</v>
      </c>
      <c r="K276" s="188" t="s">
        <v>292</v>
      </c>
      <c r="L276" s="39"/>
      <c r="M276" s="192" t="s">
        <v>1</v>
      </c>
      <c r="N276" s="193" t="s">
        <v>41</v>
      </c>
      <c r="O276" s="71"/>
      <c r="P276" s="194">
        <f>O276*H276</f>
        <v>0</v>
      </c>
      <c r="Q276" s="194">
        <v>0</v>
      </c>
      <c r="R276" s="194">
        <f>Q276*H276</f>
        <v>0</v>
      </c>
      <c r="S276" s="194">
        <v>0</v>
      </c>
      <c r="T276" s="195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6" t="s">
        <v>293</v>
      </c>
      <c r="AT276" s="196" t="s">
        <v>125</v>
      </c>
      <c r="AU276" s="196" t="s">
        <v>85</v>
      </c>
      <c r="AY276" s="17" t="s">
        <v>123</v>
      </c>
      <c r="BE276" s="197">
        <f>IF(N276="základní",J276,0)</f>
        <v>0</v>
      </c>
      <c r="BF276" s="197">
        <f>IF(N276="snížená",J276,0)</f>
        <v>0</v>
      </c>
      <c r="BG276" s="197">
        <f>IF(N276="zákl. přenesená",J276,0)</f>
        <v>0</v>
      </c>
      <c r="BH276" s="197">
        <f>IF(N276="sníž. přenesená",J276,0)</f>
        <v>0</v>
      </c>
      <c r="BI276" s="197">
        <f>IF(N276="nulová",J276,0)</f>
        <v>0</v>
      </c>
      <c r="BJ276" s="17" t="s">
        <v>8</v>
      </c>
      <c r="BK276" s="197">
        <f>ROUND(I276*H276,0)</f>
        <v>0</v>
      </c>
      <c r="BL276" s="17" t="s">
        <v>293</v>
      </c>
      <c r="BM276" s="196" t="s">
        <v>576</v>
      </c>
    </row>
    <row r="277" spans="1:65" s="14" customFormat="1" ht="11.25">
      <c r="B277" s="219"/>
      <c r="C277" s="220"/>
      <c r="D277" s="200" t="s">
        <v>132</v>
      </c>
      <c r="E277" s="221" t="s">
        <v>1</v>
      </c>
      <c r="F277" s="222" t="s">
        <v>320</v>
      </c>
      <c r="G277" s="220"/>
      <c r="H277" s="221" t="s">
        <v>1</v>
      </c>
      <c r="I277" s="223"/>
      <c r="J277" s="220"/>
      <c r="K277" s="220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132</v>
      </c>
      <c r="AU277" s="228" t="s">
        <v>85</v>
      </c>
      <c r="AV277" s="14" t="s">
        <v>8</v>
      </c>
      <c r="AW277" s="14" t="s">
        <v>32</v>
      </c>
      <c r="AX277" s="14" t="s">
        <v>76</v>
      </c>
      <c r="AY277" s="228" t="s">
        <v>123</v>
      </c>
    </row>
    <row r="278" spans="1:65" s="13" customFormat="1" ht="11.25">
      <c r="B278" s="198"/>
      <c r="C278" s="199"/>
      <c r="D278" s="200" t="s">
        <v>132</v>
      </c>
      <c r="E278" s="201" t="s">
        <v>1</v>
      </c>
      <c r="F278" s="202" t="s">
        <v>8</v>
      </c>
      <c r="G278" s="199"/>
      <c r="H278" s="203">
        <v>1</v>
      </c>
      <c r="I278" s="204"/>
      <c r="J278" s="199"/>
      <c r="K278" s="199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132</v>
      </c>
      <c r="AU278" s="209" t="s">
        <v>85</v>
      </c>
      <c r="AV278" s="13" t="s">
        <v>85</v>
      </c>
      <c r="AW278" s="13" t="s">
        <v>32</v>
      </c>
      <c r="AX278" s="13" t="s">
        <v>8</v>
      </c>
      <c r="AY278" s="209" t="s">
        <v>123</v>
      </c>
    </row>
    <row r="279" spans="1:65" s="12" customFormat="1" ht="22.9" customHeight="1">
      <c r="B279" s="170"/>
      <c r="C279" s="171"/>
      <c r="D279" s="172" t="s">
        <v>75</v>
      </c>
      <c r="E279" s="184" t="s">
        <v>321</v>
      </c>
      <c r="F279" s="184" t="s">
        <v>322</v>
      </c>
      <c r="G279" s="171"/>
      <c r="H279" s="171"/>
      <c r="I279" s="174"/>
      <c r="J279" s="185">
        <f>BK279</f>
        <v>0</v>
      </c>
      <c r="K279" s="171"/>
      <c r="L279" s="176"/>
      <c r="M279" s="177"/>
      <c r="N279" s="178"/>
      <c r="O279" s="178"/>
      <c r="P279" s="179">
        <f>SUM(P280:P284)</f>
        <v>0</v>
      </c>
      <c r="Q279" s="178"/>
      <c r="R279" s="179">
        <f>SUM(R280:R284)</f>
        <v>0</v>
      </c>
      <c r="S279" s="178"/>
      <c r="T279" s="180">
        <f>SUM(T280:T284)</f>
        <v>0</v>
      </c>
      <c r="AR279" s="181" t="s">
        <v>147</v>
      </c>
      <c r="AT279" s="182" t="s">
        <v>75</v>
      </c>
      <c r="AU279" s="182" t="s">
        <v>8</v>
      </c>
      <c r="AY279" s="181" t="s">
        <v>123</v>
      </c>
      <c r="BK279" s="183">
        <f>SUM(BK280:BK284)</f>
        <v>0</v>
      </c>
    </row>
    <row r="280" spans="1:65" s="2" customFormat="1" ht="16.5" customHeight="1">
      <c r="A280" s="34"/>
      <c r="B280" s="35"/>
      <c r="C280" s="186" t="s">
        <v>577</v>
      </c>
      <c r="D280" s="186" t="s">
        <v>125</v>
      </c>
      <c r="E280" s="187" t="s">
        <v>324</v>
      </c>
      <c r="F280" s="188" t="s">
        <v>322</v>
      </c>
      <c r="G280" s="189" t="s">
        <v>291</v>
      </c>
      <c r="H280" s="190">
        <v>1</v>
      </c>
      <c r="I280" s="191"/>
      <c r="J280" s="190">
        <f>ROUND(I280*H280,0)</f>
        <v>0</v>
      </c>
      <c r="K280" s="188" t="s">
        <v>292</v>
      </c>
      <c r="L280" s="39"/>
      <c r="M280" s="192" t="s">
        <v>1</v>
      </c>
      <c r="N280" s="193" t="s">
        <v>41</v>
      </c>
      <c r="O280" s="71"/>
      <c r="P280" s="194">
        <f>O280*H280</f>
        <v>0</v>
      </c>
      <c r="Q280" s="194">
        <v>0</v>
      </c>
      <c r="R280" s="194">
        <f>Q280*H280</f>
        <v>0</v>
      </c>
      <c r="S280" s="194">
        <v>0</v>
      </c>
      <c r="T280" s="195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6" t="s">
        <v>293</v>
      </c>
      <c r="AT280" s="196" t="s">
        <v>125</v>
      </c>
      <c r="AU280" s="196" t="s">
        <v>85</v>
      </c>
      <c r="AY280" s="17" t="s">
        <v>123</v>
      </c>
      <c r="BE280" s="197">
        <f>IF(N280="základní",J280,0)</f>
        <v>0</v>
      </c>
      <c r="BF280" s="197">
        <f>IF(N280="snížená",J280,0)</f>
        <v>0</v>
      </c>
      <c r="BG280" s="197">
        <f>IF(N280="zákl. přenesená",J280,0)</f>
        <v>0</v>
      </c>
      <c r="BH280" s="197">
        <f>IF(N280="sníž. přenesená",J280,0)</f>
        <v>0</v>
      </c>
      <c r="BI280" s="197">
        <f>IF(N280="nulová",J280,0)</f>
        <v>0</v>
      </c>
      <c r="BJ280" s="17" t="s">
        <v>8</v>
      </c>
      <c r="BK280" s="197">
        <f>ROUND(I280*H280,0)</f>
        <v>0</v>
      </c>
      <c r="BL280" s="17" t="s">
        <v>293</v>
      </c>
      <c r="BM280" s="196" t="s">
        <v>578</v>
      </c>
    </row>
    <row r="281" spans="1:65" s="14" customFormat="1" ht="11.25">
      <c r="B281" s="219"/>
      <c r="C281" s="220"/>
      <c r="D281" s="200" t="s">
        <v>132</v>
      </c>
      <c r="E281" s="221" t="s">
        <v>1</v>
      </c>
      <c r="F281" s="222" t="s">
        <v>326</v>
      </c>
      <c r="G281" s="220"/>
      <c r="H281" s="221" t="s">
        <v>1</v>
      </c>
      <c r="I281" s="223"/>
      <c r="J281" s="220"/>
      <c r="K281" s="220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132</v>
      </c>
      <c r="AU281" s="228" t="s">
        <v>85</v>
      </c>
      <c r="AV281" s="14" t="s">
        <v>8</v>
      </c>
      <c r="AW281" s="14" t="s">
        <v>32</v>
      </c>
      <c r="AX281" s="14" t="s">
        <v>76</v>
      </c>
      <c r="AY281" s="228" t="s">
        <v>123</v>
      </c>
    </row>
    <row r="282" spans="1:65" s="14" customFormat="1" ht="11.25">
      <c r="B282" s="219"/>
      <c r="C282" s="220"/>
      <c r="D282" s="200" t="s">
        <v>132</v>
      </c>
      <c r="E282" s="221" t="s">
        <v>1</v>
      </c>
      <c r="F282" s="222" t="s">
        <v>327</v>
      </c>
      <c r="G282" s="220"/>
      <c r="H282" s="221" t="s">
        <v>1</v>
      </c>
      <c r="I282" s="223"/>
      <c r="J282" s="220"/>
      <c r="K282" s="220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132</v>
      </c>
      <c r="AU282" s="228" t="s">
        <v>85</v>
      </c>
      <c r="AV282" s="14" t="s">
        <v>8</v>
      </c>
      <c r="AW282" s="14" t="s">
        <v>32</v>
      </c>
      <c r="AX282" s="14" t="s">
        <v>76</v>
      </c>
      <c r="AY282" s="228" t="s">
        <v>123</v>
      </c>
    </row>
    <row r="283" spans="1:65" s="14" customFormat="1" ht="11.25">
      <c r="B283" s="219"/>
      <c r="C283" s="220"/>
      <c r="D283" s="200" t="s">
        <v>132</v>
      </c>
      <c r="E283" s="221" t="s">
        <v>1</v>
      </c>
      <c r="F283" s="222" t="s">
        <v>328</v>
      </c>
      <c r="G283" s="220"/>
      <c r="H283" s="221" t="s">
        <v>1</v>
      </c>
      <c r="I283" s="223"/>
      <c r="J283" s="220"/>
      <c r="K283" s="220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132</v>
      </c>
      <c r="AU283" s="228" t="s">
        <v>85</v>
      </c>
      <c r="AV283" s="14" t="s">
        <v>8</v>
      </c>
      <c r="AW283" s="14" t="s">
        <v>32</v>
      </c>
      <c r="AX283" s="14" t="s">
        <v>76</v>
      </c>
      <c r="AY283" s="228" t="s">
        <v>123</v>
      </c>
    </row>
    <row r="284" spans="1:65" s="13" customFormat="1" ht="11.25">
      <c r="B284" s="198"/>
      <c r="C284" s="199"/>
      <c r="D284" s="200" t="s">
        <v>132</v>
      </c>
      <c r="E284" s="201" t="s">
        <v>1</v>
      </c>
      <c r="F284" s="202" t="s">
        <v>8</v>
      </c>
      <c r="G284" s="199"/>
      <c r="H284" s="203">
        <v>1</v>
      </c>
      <c r="I284" s="204"/>
      <c r="J284" s="199"/>
      <c r="K284" s="199"/>
      <c r="L284" s="205"/>
      <c r="M284" s="229"/>
      <c r="N284" s="230"/>
      <c r="O284" s="230"/>
      <c r="P284" s="230"/>
      <c r="Q284" s="230"/>
      <c r="R284" s="230"/>
      <c r="S284" s="230"/>
      <c r="T284" s="231"/>
      <c r="AT284" s="209" t="s">
        <v>132</v>
      </c>
      <c r="AU284" s="209" t="s">
        <v>85</v>
      </c>
      <c r="AV284" s="13" t="s">
        <v>85</v>
      </c>
      <c r="AW284" s="13" t="s">
        <v>32</v>
      </c>
      <c r="AX284" s="13" t="s">
        <v>8</v>
      </c>
      <c r="AY284" s="209" t="s">
        <v>123</v>
      </c>
    </row>
    <row r="285" spans="1:65" s="2" customFormat="1" ht="6.95" customHeight="1">
      <c r="A285" s="34"/>
      <c r="B285" s="54"/>
      <c r="C285" s="55"/>
      <c r="D285" s="55"/>
      <c r="E285" s="55"/>
      <c r="F285" s="55"/>
      <c r="G285" s="55"/>
      <c r="H285" s="55"/>
      <c r="I285" s="55"/>
      <c r="J285" s="55"/>
      <c r="K285" s="55"/>
      <c r="L285" s="39"/>
      <c r="M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</row>
  </sheetData>
  <sheetProtection algorithmName="SHA-512" hashValue="zkQp4N9MdyyrtVb3oHnv562RujyLYtdboEculA+Dci0WA9J2NsfkfzCLrDznf5NCc7pKSBZbKkhksSZuy1CFMA==" saltValue="XgjfnNi66cRw1S6asSkJa+sEhHKxw4IiYk66QN6maZ8T6r3bW+guilYX19kUxMx0BbC5RdzbuyLeeBRtUxQlaQ==" spinCount="100000" sheet="1" objects="1" scenarios="1" formatColumns="0" formatRows="0" autoFilter="0"/>
  <autoFilter ref="C128:K284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IO20642 - Obnova vodovodn...</vt:lpstr>
      <vt:lpstr>IO24041 - Obnova Zatruben...</vt:lpstr>
      <vt:lpstr>'IO20642 - Obnova vodovodn...'!Názvy_tisku</vt:lpstr>
      <vt:lpstr>'IO24041 - Obnova Zatruben...'!Názvy_tisku</vt:lpstr>
      <vt:lpstr>'Rekapitulace stavby'!Názvy_tisku</vt:lpstr>
      <vt:lpstr>'IO20642 - Obnova vodovodn...'!Oblast_tisku</vt:lpstr>
      <vt:lpstr>'IO24041 - Obnova Zatruben...'!Oblast_tisku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Fraňková Jana</cp:lastModifiedBy>
  <dcterms:created xsi:type="dcterms:W3CDTF">2025-07-26T09:41:06Z</dcterms:created>
  <dcterms:modified xsi:type="dcterms:W3CDTF">2025-08-28T08:33:28Z</dcterms:modified>
</cp:coreProperties>
</file>